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Mi unidad\AdC_JAndrade_24\Politicas_sectoriales\POLITICA INDUSTRIAL MODERNA\2025\Segui\WEB\"/>
    </mc:Choice>
  </mc:AlternateContent>
  <xr:revisionPtr revIDLastSave="0" documentId="13_ncr:1_{B7616B11-B2C5-4947-A6FB-CFBF77896110}" xr6:coauthVersionLast="47" xr6:coauthVersionMax="47" xr10:uidLastSave="{00000000-0000-0000-0000-000000000000}"/>
  <bookViews>
    <workbookView xWindow="-110" yWindow="-110" windowWidth="19420" windowHeight="11500" tabRatio="500" xr2:uid="{00000000-000D-0000-FFFF-FFFF00000000}"/>
  </bookViews>
  <sheets>
    <sheet name="Base Indicadores" sheetId="1" r:id="rId1"/>
    <sheet name="Hoj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Z99" i="1" l="1"/>
  <c r="CZ188" i="1" l="1"/>
  <c r="DB188" i="1" l="1"/>
  <c r="DA188" i="1"/>
  <c r="CZ187" i="1"/>
  <c r="DA187" i="1" s="1"/>
  <c r="DB187" i="1" l="1"/>
  <c r="CZ182" i="1"/>
  <c r="DB182" i="1" s="1"/>
  <c r="CZ98" i="1" l="1"/>
  <c r="DB98" i="1" s="1"/>
  <c r="DA98" i="1" l="1"/>
  <c r="CZ80" i="1"/>
  <c r="DA80" i="1" s="1"/>
  <c r="DB80" i="1" l="1"/>
  <c r="DB99" i="1"/>
  <c r="DA99" i="1"/>
  <c r="DB64" i="1" l="1"/>
  <c r="DA64" i="1"/>
  <c r="J6" i="2" l="1"/>
  <c r="J7" i="2"/>
  <c r="J8" i="2"/>
  <c r="J5" i="2"/>
  <c r="G6" i="2"/>
  <c r="G7" i="2"/>
  <c r="G8" i="2"/>
  <c r="F6" i="2"/>
  <c r="F7" i="2"/>
  <c r="F8" i="2"/>
  <c r="G5" i="2"/>
  <c r="F5" i="2"/>
  <c r="CS80" i="1" l="1"/>
  <c r="DA182" i="1" l="1"/>
  <c r="CS98" i="1" l="1"/>
  <c r="CO98" i="1" l="1"/>
  <c r="DL183" i="1" l="1"/>
  <c r="CM98" i="1" l="1"/>
  <c r="CK99" i="1" l="1"/>
  <c r="BM184" i="1" l="1"/>
  <c r="BH184" i="1"/>
  <c r="BG182" i="1"/>
  <c r="BG181" i="1"/>
  <c r="U169" i="1"/>
  <c r="Q169" i="1"/>
  <c r="R169" i="1" s="1"/>
  <c r="BW99" i="1"/>
  <c r="BG99" i="1"/>
  <c r="BA99" i="1"/>
  <c r="AQ99" i="1"/>
  <c r="CC98" i="1"/>
  <c r="CA98" i="1"/>
  <c r="BW98" i="1"/>
  <c r="BS98" i="1"/>
  <c r="BM98" i="1"/>
  <c r="BO98" i="1" s="1"/>
  <c r="BF98" i="1"/>
  <c r="BH98" i="1" s="1"/>
  <c r="AU98" i="1"/>
  <c r="AW98" i="1" s="1"/>
  <c r="AQ98" i="1"/>
  <c r="BU80" i="1"/>
  <c r="BG80" i="1"/>
  <c r="U80" i="1"/>
  <c r="V80" i="1" s="1"/>
  <c r="S80" i="1"/>
  <c r="Q80" i="1"/>
  <c r="BH80" i="1" s="1"/>
  <c r="P80" i="1"/>
  <c r="CA64" i="1"/>
  <c r="BU64" i="1"/>
  <c r="BH64" i="1"/>
  <c r="BG64" i="1"/>
  <c r="BE64" i="1"/>
  <c r="BC64" i="1"/>
  <c r="AY64" i="1"/>
  <c r="V169" i="1" l="1"/>
  <c r="W169" i="1" s="1"/>
  <c r="BG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Paola Andrade Solano</author>
  </authors>
  <commentList>
    <comment ref="M64" authorId="0" shapeId="0" xr:uid="{00000000-0006-0000-0000-000003000000}">
      <text>
        <r>
          <rPr>
            <b/>
            <sz val="9"/>
            <rFont val="Tahoma"/>
            <family val="2"/>
          </rPr>
          <t>Johanna Paola Andrade Solano:</t>
        </r>
        <r>
          <rPr>
            <sz val="9"/>
            <rFont val="Tahoma"/>
            <family val="2"/>
          </rPr>
          <t xml:space="preserve">
Es el valor total de los recursos invertidos para el 
cumplimiento de la meta en la vigencia. Este valor se 
debe actualizar cada año.</t>
        </r>
      </text>
    </comment>
    <comment ref="AB64" authorId="0" shapeId="0" xr:uid="{0487D91E-C60E-40C1-B238-02C69E1C3143}">
      <text>
        <r>
          <rPr>
            <b/>
            <sz val="9"/>
            <color indexed="81"/>
            <rFont val="Tahoma"/>
            <family val="2"/>
          </rPr>
          <t>Johanna Paola Andrade Solano:</t>
        </r>
        <r>
          <rPr>
            <sz val="9"/>
            <color indexed="81"/>
            <rFont val="Tahoma"/>
            <family val="2"/>
          </rPr>
          <t xml:space="preserve">
Meta inicial a M9: 107 se solicto ajuste el 2 de spetiembre a MINCIT y se ajusto en nuetsr aplenación. </t>
        </r>
      </text>
    </comment>
    <comment ref="R80" authorId="0" shapeId="0" xr:uid="{00000000-0006-0000-0000-000005000000}">
      <text>
        <r>
          <rPr>
            <b/>
            <sz val="9"/>
            <rFont val="Tahoma"/>
            <family val="2"/>
          </rPr>
          <t>Johanna Paola Andrade Solano:</t>
        </r>
        <r>
          <rPr>
            <sz val="9"/>
            <rFont val="Tahoma"/>
            <family val="2"/>
          </rPr>
          <t xml:space="preserve">
Ajuste aprobado el 5 de cotubre por MINCIT, paso de 32 a 20</t>
        </r>
      </text>
    </comment>
    <comment ref="S80" authorId="0" shapeId="0" xr:uid="{00000000-0006-0000-0000-000006000000}">
      <text>
        <r>
          <rPr>
            <b/>
            <sz val="9"/>
            <rFont val="Tahoma"/>
            <family val="2"/>
          </rPr>
          <t>Johanna Paola Andrade Solano:</t>
        </r>
        <r>
          <rPr>
            <sz val="9"/>
            <rFont val="Tahoma"/>
            <family val="2"/>
          </rPr>
          <t xml:space="preserve">
Se fortalecerán 10 que peuden ser creadas como rutas
Enfocar en aliados turisiticos, difusion d elas rutas y capacitacion artesanos… </t>
        </r>
      </text>
    </comment>
    <comment ref="S98" authorId="0" shapeId="0" xr:uid="{00000000-0006-0000-0000-000007000000}">
      <text>
        <r>
          <rPr>
            <b/>
            <sz val="9"/>
            <rFont val="Tahoma"/>
            <family val="2"/>
          </rPr>
          <t>Johanna Paola Andrade Solano:</t>
        </r>
        <r>
          <rPr>
            <sz val="9"/>
            <rFont val="Tahoma"/>
            <family val="2"/>
          </rPr>
          <t xml:space="preserve">
En espera de aprobación de ajuste. Baja de 25.000 a 23.700 teniendo en resultados del 2023, el 8 de febrero 2024 se ajusta con Crodri trimestralziacion
Con Camilo R 
EN OCTUBRE SE PIDIÓ AJUSTE DE LA META A 33000 META APROBADA. SE AJUSTA CUATRIENIO</t>
        </r>
      </text>
    </comment>
    <comment ref="AB99" authorId="0" shapeId="0" xr:uid="{2106710B-9A06-4F30-950F-D87581343D19}">
      <text>
        <r>
          <rPr>
            <b/>
            <sz val="9"/>
            <color indexed="81"/>
            <rFont val="Tahoma"/>
            <family val="2"/>
          </rPr>
          <t>Johanna Paola Andrade Solano:</t>
        </r>
        <r>
          <rPr>
            <sz val="9"/>
            <color indexed="81"/>
            <rFont val="Tahoma"/>
            <family val="2"/>
          </rPr>
          <t xml:space="preserve">
Meta inicial a M9: 14572 se solicto ajuste el 2 de spetiembre a MINCIT y se ajusto en nuetsr aplenación. 
</t>
        </r>
      </text>
    </comment>
    <comment ref="D181" authorId="0" shapeId="0" xr:uid="{00000000-0006-0000-0000-00000A000000}">
      <text>
        <r>
          <rPr>
            <b/>
            <sz val="9"/>
            <rFont val="Tahoma"/>
            <family val="2"/>
          </rPr>
          <t>Johanna Paola Andrade Solano:</t>
        </r>
        <r>
          <rPr>
            <sz val="9"/>
            <rFont val="Tahoma"/>
            <family val="2"/>
          </rPr>
          <t xml:space="preserve">
Eliminado el 22/08/2024. Correo de Mincit Daniel Danilo Delgado</t>
        </r>
      </text>
    </comment>
    <comment ref="CL186" authorId="0" shapeId="0" xr:uid="{0FD17EAE-F857-456A-91E7-673611A2D686}">
      <text>
        <r>
          <rPr>
            <b/>
            <sz val="9"/>
            <color indexed="81"/>
            <rFont val="Tahoma"/>
            <family val="2"/>
          </rPr>
          <t>Johanna Paola Andrade Solano:</t>
        </r>
        <r>
          <rPr>
            <sz val="9"/>
            <color indexed="81"/>
            <rFont val="Tahoma"/>
            <family val="2"/>
          </rPr>
          <t xml:space="preserve">
Lo tome de mail de ilian del 9 de abril en que retroalimento el informe de medardo</t>
        </r>
      </text>
    </comment>
    <comment ref="Z187" authorId="0" shapeId="0" xr:uid="{C3A12034-224F-42CB-B65A-E5650E20DF96}">
      <text>
        <r>
          <rPr>
            <b/>
            <sz val="9"/>
            <color indexed="81"/>
            <rFont val="Tahoma"/>
            <family val="2"/>
          </rPr>
          <t>Johanna Paola Andrade Solano:</t>
        </r>
        <r>
          <rPr>
            <sz val="9"/>
            <color indexed="81"/>
            <rFont val="Tahoma"/>
            <family val="2"/>
          </rPr>
          <t xml:space="preserve">
Ajuste el 10 de abril
</t>
        </r>
      </text>
    </comment>
  </commentList>
</comments>
</file>

<file path=xl/sharedStrings.xml><?xml version="1.0" encoding="utf-8"?>
<sst xmlns="http://schemas.openxmlformats.org/spreadsheetml/2006/main" count="2238" uniqueCount="915">
  <si>
    <t>Estrategia</t>
  </si>
  <si>
    <t>Acción</t>
  </si>
  <si>
    <t>ENERO</t>
  </si>
  <si>
    <t>FEBRERO</t>
  </si>
  <si>
    <t>MARZO</t>
  </si>
  <si>
    <t>ABRIL</t>
  </si>
  <si>
    <t>MAYO</t>
  </si>
  <si>
    <t>JUNIO</t>
  </si>
  <si>
    <t>JULIO</t>
  </si>
  <si>
    <t>AGOSTO</t>
  </si>
  <si>
    <t>SEPTIEMBRE</t>
  </si>
  <si>
    <t>OCTUBRE</t>
  </si>
  <si>
    <t>NOVIEMBRE</t>
  </si>
  <si>
    <t>DICIEMBRE</t>
  </si>
  <si>
    <t xml:space="preserve">AVANCE </t>
  </si>
  <si>
    <t>CUMPLIMIENTO Q3</t>
  </si>
  <si>
    <t>ENERO DE 2024</t>
  </si>
  <si>
    <t>FEBRERO DE 2024</t>
  </si>
  <si>
    <t>MARZO DE 2024</t>
  </si>
  <si>
    <t>ABRIL DE 2024</t>
  </si>
  <si>
    <t>MAYO DE 2024</t>
  </si>
  <si>
    <t>JUNIO DE 2024</t>
  </si>
  <si>
    <t>JULIO DE 2024</t>
  </si>
  <si>
    <t>AGOSTO DE 2024</t>
  </si>
  <si>
    <t>SEPTIEMBRE DE 2024</t>
  </si>
  <si>
    <t>OCTUBRE DE 2024</t>
  </si>
  <si>
    <t>NOVIEMBRE DE 2024</t>
  </si>
  <si>
    <t>DICIEMBRE DE 2024</t>
  </si>
  <si>
    <t>Código</t>
  </si>
  <si>
    <t>Nombre indicador*</t>
  </si>
  <si>
    <t>Tipo de acumulación*</t>
  </si>
  <si>
    <t>Fuente Información</t>
  </si>
  <si>
    <t>Proceso</t>
  </si>
  <si>
    <t>Subsistema SIG</t>
  </si>
  <si>
    <t>Periodicidad de medición cuantitativa*</t>
  </si>
  <si>
    <t>Unidad de Medida*</t>
  </si>
  <si>
    <t>Periodicidad de reporte cualitativo*</t>
  </si>
  <si>
    <t>Linea Base</t>
  </si>
  <si>
    <t>Fecha Linea Base</t>
  </si>
  <si>
    <t>Valor Total</t>
  </si>
  <si>
    <t>Estado</t>
  </si>
  <si>
    <t>Meta 2023*</t>
  </si>
  <si>
    <t>T1 2023</t>
  </si>
  <si>
    <t>T2 2023</t>
  </si>
  <si>
    <t>T3 2023</t>
  </si>
  <si>
    <t>Meta 2024*</t>
  </si>
  <si>
    <t>T1 2024*</t>
  </si>
  <si>
    <t>T2 2024*</t>
  </si>
  <si>
    <t>T3 2024*</t>
  </si>
  <si>
    <t>T4 2024*</t>
  </si>
  <si>
    <t>Meta 2025*</t>
  </si>
  <si>
    <t>T1 2025</t>
  </si>
  <si>
    <t>T2 2025</t>
  </si>
  <si>
    <t>T3 2025</t>
  </si>
  <si>
    <t>T4 2025</t>
  </si>
  <si>
    <t>Entidad / Area responsable*</t>
  </si>
  <si>
    <t>Responsable del seguimiento*</t>
  </si>
  <si>
    <t>Responsable del Indicador</t>
  </si>
  <si>
    <t>Responsable de consolidación, revisión y envio  a OAPI</t>
  </si>
  <si>
    <t>CUALITATIVO</t>
  </si>
  <si>
    <t>CUANTITATIVO</t>
  </si>
  <si>
    <t>UNIDAD PES</t>
  </si>
  <si>
    <t>%</t>
  </si>
  <si>
    <t>CUANTI</t>
  </si>
  <si>
    <t>Reindustrialización</t>
  </si>
  <si>
    <t xml:space="preserve">Aumentar la generación de valor en la economía colombiana con criterios de equidad y sostenibilidad a nivel nacional y regional </t>
  </si>
  <si>
    <t>Variación promedio de la productividad de las empresas atendidas con programas de extensión tecnológica</t>
  </si>
  <si>
    <t>Porcentaje</t>
  </si>
  <si>
    <t>Mensual</t>
  </si>
  <si>
    <t>ND</t>
  </si>
  <si>
    <t>Activo</t>
  </si>
  <si>
    <t>VDE</t>
  </si>
  <si>
    <t>DPC</t>
  </si>
  <si>
    <t>Desarrollar programas de extensión tecnológica</t>
  </si>
  <si>
    <t>Intervenciones realizadas a empresas en programas de extensionismo</t>
  </si>
  <si>
    <t>Número</t>
  </si>
  <si>
    <t>Implementar instrumentos y herramientas que promuevan la adopción de estándares de calidad para dar mayor valor agregado en la industria</t>
  </si>
  <si>
    <t>Nivel de control para las empresas atendidas con programas de calidad</t>
  </si>
  <si>
    <t xml:space="preserve">Dirección de Regulación </t>
  </si>
  <si>
    <t>Empresas beneficiadas con el programa de Extensionismo en Calidad</t>
  </si>
  <si>
    <t>Brindar cofinanciación para la industria en términos de lograr certificaciones de calidad que apoyen la exportación de productos y servicios</t>
  </si>
  <si>
    <t>Empresas beneficiadas con Calidad para la Internacionalización</t>
  </si>
  <si>
    <t>Dirección de Regulación</t>
  </si>
  <si>
    <t>Aumento de servicios metrológicos prestados</t>
  </si>
  <si>
    <t>Instituto Nacional de Metrología - INM</t>
  </si>
  <si>
    <t>SSMRC</t>
  </si>
  <si>
    <t>Estudios de identificación de brechas metrológicas que contribuyan a las apuestas productivas estratégicas</t>
  </si>
  <si>
    <t>SSMRC / SMF / SMQB</t>
  </si>
  <si>
    <t xml:space="preserve">Participación en eventos y canales de comunicación para divulgación de servicios del SICAL </t>
  </si>
  <si>
    <t>DG</t>
  </si>
  <si>
    <t>Servicios de asistencia técnica prestados para la industria en términos de lograr certificaciones de calidad</t>
  </si>
  <si>
    <t>Diligencias de inspección  del cumplimiento normativo y del ejercicio de la profesión contable bajo los estándares de calidad realizadas</t>
  </si>
  <si>
    <t>UAE Junta Central de Contadores</t>
  </si>
  <si>
    <t xml:space="preserve">Sociedades que ejercen de manera ilegal la profesión contable </t>
  </si>
  <si>
    <t>Capacitaciones en metrología Legal y Reglamentos Técnicos brindadas a actores del SICAL identificados.</t>
  </si>
  <si>
    <t>SIC</t>
  </si>
  <si>
    <t xml:space="preserve">RTML </t>
  </si>
  <si>
    <t>Eventos de difusión y socialización en buenas practicas para el ejercicio de la profesión contable.</t>
  </si>
  <si>
    <t> </t>
  </si>
  <si>
    <t>Generar instrumentos para el financiamiento de la actividad productiva</t>
  </si>
  <si>
    <t>Valor de los créditos desembolsados a través de la línea especial "MiPymes Competitivas"</t>
  </si>
  <si>
    <t>Millones de pesos</t>
  </si>
  <si>
    <t>$ 150,000</t>
  </si>
  <si>
    <t>$ 210,000</t>
  </si>
  <si>
    <t>$ 240,000</t>
  </si>
  <si>
    <t>$ 260,000</t>
  </si>
  <si>
    <t>Bancóldex</t>
  </si>
  <si>
    <t xml:space="preserve">Fomentar un entorno regulatorio y administrativo que promueva el crecimiento de la industria nacional y  el incremento en los niveles de competencia  </t>
  </si>
  <si>
    <t>Participación en definición de regulación</t>
  </si>
  <si>
    <t xml:space="preserve">Acciones implementadas para impactar indicadores de competitividad. </t>
  </si>
  <si>
    <t>Promover a través de los diversos programas de fomento el uso estratégico de la propiedad industrial como herramienta de competitividad para empresarios</t>
  </si>
  <si>
    <t>Programas de fomento al uso estratégico de la propiedad industrial como herramienta de competitividad para empresarios</t>
  </si>
  <si>
    <t>Propiedad Industrial</t>
  </si>
  <si>
    <t>Estudio de identificación de factores que generen distorsiones en las dinámicas de competencia de los mercados</t>
  </si>
  <si>
    <t>Competencia</t>
  </si>
  <si>
    <t>Programa de capacitación en libre competencia económica y cumplimiento para el desarrollo empresarial territorial</t>
  </si>
  <si>
    <t xml:space="preserve">Supervisar el reporte y cumplimiento de los Planes Anuales de Trabajo de las Cámaras de Comercio enfocados en las apuestas productivas de las Política de Reindustrialización. </t>
  </si>
  <si>
    <t>Plan anual de trabajo de las Cámaras de Comercio implementado</t>
  </si>
  <si>
    <t>Superintendencia de Sociedades</t>
  </si>
  <si>
    <t>Delegatura de Supervisión Societaria / Grupo de Formalización a Comerciantes de la Dirección de Supervisión de Cámaras de Comercio</t>
  </si>
  <si>
    <t>Diseñar e implementar instrumentos para el fortalecimiento de los encadenamientos productivos, apuestas productivas o cadenas globales/ regionales de valor de acuerdo a las necesidades de los sectores y los territorios</t>
  </si>
  <si>
    <t xml:space="preserve">Personas beneficiadas con asistencia técnica/acompañamiento productivo empresarial </t>
  </si>
  <si>
    <t>Empresas atendidas con los servicios de emparejamiento</t>
  </si>
  <si>
    <t>MiPymes</t>
  </si>
  <si>
    <t>Identificar puntos de congestión o ineficiencia en las cadenas de valor de los  mercados en los sectores primario y secundario de la economía mediante estudios.</t>
  </si>
  <si>
    <t>Estudios de mercado en cadenas de valor de los sectores primario y secundario de la economía</t>
  </si>
  <si>
    <t>Promover proyectos productivos sostenibles en empresas que vinculen la economía circular, la bioeconomía, la eficiencia en el uso de recursos o la gestión del cambio climático, entre otros.</t>
  </si>
  <si>
    <t>Empresas atendidas y proyectos de cofinanciación en procesos de sostenibilidad y circularidad</t>
  </si>
  <si>
    <t xml:space="preserve">DPC </t>
  </si>
  <si>
    <t>Promover proyectos productivos sostenibles que vinculen la economía circular, la bioeconomía, la eficiencia en el uso de recursos o la gestión del cambio climático, entre otros.</t>
  </si>
  <si>
    <t xml:space="preserve">Valor de los créditos desembolsados para proyectos de mitigación y adaptación al cambio climático, economía circular o bioeconomía </t>
  </si>
  <si>
    <t>$39.364
Jul 22 - Dic 22</t>
  </si>
  <si>
    <t>$ 70,000</t>
  </si>
  <si>
    <t>$ 80,000</t>
  </si>
  <si>
    <t>$ 90,000</t>
  </si>
  <si>
    <t>Consolidar servicio de registro y control de sustancias químicas industriales</t>
  </si>
  <si>
    <t>Sustancias químicas de uso industrial registradas</t>
  </si>
  <si>
    <t>Eventos de difusión sobre registro y control de sustancias químicas industriales realizados</t>
  </si>
  <si>
    <t>Diseñar programas para que el ecosistema-sector CIT articule necesidades de la industria con las capacidades de investigación de CIT y academia</t>
  </si>
  <si>
    <t>Actividades de CTI implementadas</t>
  </si>
  <si>
    <t>Gestión de conocimiento a través de la prestación de servicios capacitación en metrología</t>
  </si>
  <si>
    <t xml:space="preserve">Aumento de servicios de capacitación en metrología prestados </t>
  </si>
  <si>
    <t>Formular e implementar estrategias que permitan la interoperabilidad y portabilidad de los Datos personales.</t>
  </si>
  <si>
    <t xml:space="preserve">Estrategias formuladas e implementadas que faciliten la interoperabilidad y portabilidad de los datos personales en los procesos de transferencia de tecnología. </t>
  </si>
  <si>
    <t>Datos</t>
  </si>
  <si>
    <t>Articular actores del ecosistema de innovación que involucran los temas de Propiedad Industrial en la transferencia de tecnología</t>
  </si>
  <si>
    <t>Mesas de integración para la conexión de actores del ecosistema de innovación involucrados en temas de Propiedad Industrial y transferencia tecnológica</t>
  </si>
  <si>
    <t>Internacionalización</t>
  </si>
  <si>
    <t xml:space="preserve"> Equilibrar las relaciones económicas y comerciales de Colombia con el mundo</t>
  </si>
  <si>
    <t>Participación de las exportaciones de bienes no minero energéticos y servicios en el total de exportaciones</t>
  </si>
  <si>
    <t>49.2</t>
  </si>
  <si>
    <t>51.9</t>
  </si>
  <si>
    <t>53.2</t>
  </si>
  <si>
    <t>54.5</t>
  </si>
  <si>
    <t>VCE</t>
  </si>
  <si>
    <t>Despacho</t>
  </si>
  <si>
    <t>Exportaciones de servicios</t>
  </si>
  <si>
    <t>Millones de dólares</t>
  </si>
  <si>
    <t>Exportaciones de bienes no minero energéticos</t>
  </si>
  <si>
    <t>Fortalecer el relacionamiento comercial con los países de América Latina y el Caribe a través de los acuerdos comerciales bilaterales vigentes y de los mecanismos de integración existentes en América Latina y el Caribe - ALC (Venezuela, CAN, Alianza del Pacífico, MERCOSUR, Centroamérica, CARICOM, etc.).</t>
  </si>
  <si>
    <t xml:space="preserve">Acuerdos comerciales administrados con países de América Latina y el Caribe </t>
  </si>
  <si>
    <t xml:space="preserve"> VCE </t>
  </si>
  <si>
    <t>DIE</t>
  </si>
  <si>
    <t xml:space="preserve">Fortalecer el relacionamiento comercial con los países de América Latina y el Caribe con los que no existe acuerdo comercial o mecanismos de integración </t>
  </si>
  <si>
    <t>Informes de seguimiento a las acciones realizadas para fortalecer el relacionamiento comercial con países de América Latina con los que no tenemos acuerdo</t>
  </si>
  <si>
    <t>Revisar y profundizar de manera comprehensiva los acuerdos en los que se evidencien desequilibrios comerciales o normativos con los socios de América Latina y el Caribe</t>
  </si>
  <si>
    <t>Acciones realizadas para revisar
acuerdos (levantar barreras, mejorar condiciones de acceso a mercados y/o avanzar en procesos de admisibilidad sanitaria)</t>
  </si>
  <si>
    <t>Promover encadenamientos productivos con los países de la región y realizar una aproximación gradual y selectiva con potenciales socios comerciales</t>
  </si>
  <si>
    <t>Reuniones formales con las autoridades  para la administración oportuna del comercio bilateral con países de Asia y África.</t>
  </si>
  <si>
    <t>DRC</t>
  </si>
  <si>
    <t xml:space="preserve">Acciones para fomentar el diálogo  con potenciales socios comerciales de África y Asia. </t>
  </si>
  <si>
    <t>Fortalecimiento del nuevo multilateralismo con economías de nivel de desarrollo similar al colombiano en los foros comerciales globales (i.e., OMC, OCDE, etc.)</t>
  </si>
  <si>
    <t>Acciones para tener el  apoyo de los países en desarrollo a las propuestas que Colombia persigue en los distintos foros o espacios comerciales globales.</t>
  </si>
  <si>
    <t>Fortalecimiento de la convergencia regulatoria entre las autoridades de protección de datos personales de Asia-Pacifico e Iberoamérica.</t>
  </si>
  <si>
    <t xml:space="preserve">Actuaciones colaborativas entre las autoridades de protección de datos personales en pro de la aplicación de la ley. </t>
  </si>
  <si>
    <t>Revisar de manera comprehensiva los acuerdos en los que se evidencien desequilibrios comerciales o normativos</t>
  </si>
  <si>
    <t xml:space="preserve">Reuniones de instancias institucionales realizadas en la administración del comercio bilateral con los Estados Unidos, Canadá, la Unión Europea, Reino Unido y la Asociación Europea de Libre Comercio </t>
  </si>
  <si>
    <t>Identificar oportunidades para crear condiciones favorables para la exportación de bienes NME y servicios</t>
  </si>
  <si>
    <t>Oportunidades identificadas desde la metrología para atender condiciones favorables del comercio exterior</t>
  </si>
  <si>
    <t>DG/ SSMRC / SMF / SMQB</t>
  </si>
  <si>
    <t>Revisar y reportar iniciativas regulatorias en los mercados de las Oficinas Comerciales que puedan significar barreras de acceso o de ampliación de oportunidades para los exportadores colombianos</t>
  </si>
  <si>
    <t>Reuniones y reportes relacionados con iniciativas regulatorias que puedan significar barreras de acceso o de ampliación de oportunidades para los exportadores colombianos</t>
  </si>
  <si>
    <t>DRC
(Oficinas Internacionales)</t>
  </si>
  <si>
    <t>Realizar socializaciones y reuniones con entidades públicas, gremios y empresarios para trabajar sobre la superación de barreras de acceso a los mercados y la ampliación de oportunidades para los exportadores colombianos</t>
  </si>
  <si>
    <t>Socializaciones y reuniones con entidades públicas, gremios y empresarios para trabajar sobre la superación de barreras de acceso a los mercados y la ampliación de oportunidades para los exportadores colombianos</t>
  </si>
  <si>
    <t>Diseñar e implementar estrategias para atraer, retener, identificar y facilitar la recepción de IED sostenible y con transferencia de tecnología en los sectores que se relacionan con las apuestas productivas de la política de reindustrialización y para las regiones</t>
  </si>
  <si>
    <t>Inversión Extranjera Directa en sectores NME</t>
  </si>
  <si>
    <t>DIES</t>
  </si>
  <si>
    <t>Proyectos de inversión iniciados con acompañamiento de ProColombia</t>
  </si>
  <si>
    <t>Priorizar necesidades de atracción de IED sostenible con transferencia de tecnología y los eslabones productivos que deben recibir esta inversión</t>
  </si>
  <si>
    <t>Programas de fortalecimiento empresarial para los sectores SBC priorizados implementados </t>
  </si>
  <si>
    <t>Mejorar los habilitadores de inversión, fortaleciendo la institucionalidad y generando cambios estructurales que atraigan IED</t>
  </si>
  <si>
    <t>Mapeo de los principales trámites de inversión en las regiones priorizadas realizado</t>
  </si>
  <si>
    <t xml:space="preserve">DIES </t>
  </si>
  <si>
    <t>Plataforma Ventanilla Única de Inversión - VUI desarrollada</t>
  </si>
  <si>
    <t>Figura Ombudsperson de inversión implementada</t>
  </si>
  <si>
    <t>Revisar y reportar sobre iniciativas de política en los mercados de las Oficinas Comerciales que puedan generar oportunidades para la inversión en el país</t>
  </si>
  <si>
    <t>Reuniones y reportes relacionados con iniciativas de política en los mercados de las Oficinas Comerciales que puedan generar oportunidades para la inversión en el país</t>
  </si>
  <si>
    <t>Fortalecer las acciones de defensa comercial territorial con el fin de mitigar el impacto de las prácticas desleales de comercio</t>
  </si>
  <si>
    <t>Investigaciones realizadas y en curso frente a las medidas impuestas.</t>
  </si>
  <si>
    <t>DCE</t>
  </si>
  <si>
    <t>Liderar las mesas de facilitación de comercio con enfoque territorial y seguimiento a los compromisos generados</t>
  </si>
  <si>
    <t>Mesas y reuniones de seguimiento</t>
  </si>
  <si>
    <t>Coordinar con los países con los que se comparte frontera, acciones para facilitar el tránsito fronterizo de mercancías y la complementación económica y productiva</t>
  </si>
  <si>
    <t xml:space="preserve">Reporte de acciones coordinadas con los países con los que se comparte frontera </t>
  </si>
  <si>
    <r>
      <rPr>
        <sz val="11"/>
        <rFont val="Calibri"/>
        <family val="2"/>
      </rPr>
      <t xml:space="preserve">Implementar el Sistema Integrado de Gestión de Riesgo - SIGR en la VUCE, según los lineamientos del Comité Directivo(Decreto 656 de 2022). </t>
    </r>
    <r>
      <rPr>
        <sz val="11"/>
        <color rgb="FF000000"/>
        <rFont val="Calibri"/>
        <family val="2"/>
      </rPr>
      <t xml:space="preserve"> </t>
    </r>
  </si>
  <si>
    <t>Cumplimiento de los hitos del proyecto Sistema Integrado de Gestión de Riesgo en la VUCE</t>
  </si>
  <si>
    <t xml:space="preserve">Realizar socializaciones y reuniones con empresarios para el acceso a los instrumentos de promoción de exportaciones de Sistemas Especiales de Importación - Exportación. </t>
  </si>
  <si>
    <t xml:space="preserve">Socializaciones para el acceso a los instrumentos de promoción de exportaciones de Sistemas Especiales de Importación - Exportación. </t>
  </si>
  <si>
    <t>Desarrollo de instrumentos para la sofisticación y diversificación de la canasta exportadora que asegure la expansión de la oferta nacional, especialmente de los bienes y servicios NME</t>
  </si>
  <si>
    <t>Empresas que informan negocios de exportaciones de bienes y servicios por gestión de ProColombia</t>
  </si>
  <si>
    <t>Contribuir desde la oferta de servicios metrológicos a la acreditación de los laboratorios nacionales para la reducción de costos de los empresarios para certificarse en calidad ​</t>
  </si>
  <si>
    <t>Aumento de servicios prestados calibración y ensayos de aptitud</t>
  </si>
  <si>
    <t>Implementar instrumentos para apoyar el financiamiento de los planes y proyectos de internacionalización de los empresarios y de pequeñas unidades productivas que hagan parte de encadenamientos de exportación​</t>
  </si>
  <si>
    <t>Valor de créditos desembolsados por Bancóldex para apoyar procesos de internacionalización</t>
  </si>
  <si>
    <t>$ 32,000</t>
  </si>
  <si>
    <t>$ 50,000</t>
  </si>
  <si>
    <t>$ 55,000</t>
  </si>
  <si>
    <t>$ 62,000</t>
  </si>
  <si>
    <t xml:space="preserve">Proveer asesoría legal necesaria desde la perspectiva internacional para establecer instrumentos de reindustrialización compatibles con los compromisos internacionales de Colombia </t>
  </si>
  <si>
    <t>Instrumentos de reindustrialización compatibles con los compromisos internacionales de Colombia expedidos</t>
  </si>
  <si>
    <t>OALI</t>
  </si>
  <si>
    <t>Facilitar la participación de artesanos en eventos, espacios de exhibición,  ferias y/o negocios internacionales.</t>
  </si>
  <si>
    <t>Artesanos beneficiados con la estrategia de internacionalización</t>
  </si>
  <si>
    <t>Acumulado</t>
  </si>
  <si>
    <t>* Información generada por la Subgerencia de Promoción y Generación de Oportunidades Comerciales
*Reporte de avances al PEI en Isolucion</t>
  </si>
  <si>
    <t xml:space="preserve">PDS </t>
  </si>
  <si>
    <t>NA</t>
  </si>
  <si>
    <t>Semestral</t>
  </si>
  <si>
    <r>
      <rPr>
        <b/>
        <sz val="18"/>
        <color rgb="FFFF0000"/>
        <rFont val="Calibri"/>
        <family val="2"/>
      </rPr>
      <t>140</t>
    </r>
    <r>
      <rPr>
        <b/>
        <sz val="18"/>
        <color rgb="FF00B050"/>
        <rFont val="Calibri"/>
        <family val="2"/>
      </rPr>
      <t xml:space="preserve">
100</t>
    </r>
  </si>
  <si>
    <r>
      <rPr>
        <b/>
        <sz val="14"/>
        <color rgb="FFFF0000"/>
        <rFont val="Calibri"/>
        <family val="2"/>
      </rPr>
      <t>84</t>
    </r>
    <r>
      <rPr>
        <b/>
        <sz val="14"/>
        <color rgb="FF00B050"/>
        <rFont val="Calibri"/>
        <family val="2"/>
      </rPr>
      <t xml:space="preserve">
69</t>
    </r>
  </si>
  <si>
    <r>
      <rPr>
        <b/>
        <sz val="14"/>
        <color rgb="FFFF0000"/>
        <rFont val="Calibri"/>
        <family val="2"/>
      </rPr>
      <t>140</t>
    </r>
    <r>
      <rPr>
        <b/>
        <sz val="14"/>
        <color rgb="FF00B050"/>
        <rFont val="Calibri"/>
        <family val="2"/>
      </rPr>
      <t xml:space="preserve">
100</t>
    </r>
  </si>
  <si>
    <t xml:space="preserve"> Artesanías de Colombia SA - BIC </t>
  </si>
  <si>
    <t xml:space="preserve"> Subgerencia de Promoción y Generación de Oportunidades Comerciales </t>
  </si>
  <si>
    <t>Janneth Gonzalez</t>
  </si>
  <si>
    <t>A 31 de enero se han beneficiado 2 artesano con la iniciativa de internacionalización de la artesanías. así: realización de negocios internacionales realizados por Artesanías de Colombia, se han beneficiado dos grupos artesanales</t>
  </si>
  <si>
    <t>A 27 de febrero se han beneficiado 3 artesanos con la iniciativa de internacionalización de la artesanías. así: realización de negocios internacionales realizados por Artesanías de Colombia, se ha beneficiado tres grupos artesanales.</t>
  </si>
  <si>
    <t>A 31 de marzo se han beneficiado 7 artesanos con la iniciativa de internacionalización de la artesanías. así: realización de negocios internacionales realizados por Artesanías de Colombia, se ha beneficiado siete grupos artesanales.</t>
  </si>
  <si>
    <t>A 30 de abril se han beneficiado 8 artesanos con la iniciativa de internacionalización de la artesanías. así: realización de negocios internacionales realizados por Artesanías de Colombia, se ha beneficiado ocho grupos artesanales.</t>
  </si>
  <si>
    <t>A 31 de mayo se han beneficiado 9 artesanos con la iniciativa de internacionalización de la artesanías. así: realización de negocios internacionales realizados por Artesanías de Colombia, se ha beneficiado nueve grupos artesanales.</t>
  </si>
  <si>
    <t>A 31 de junio se han beneficiado 9 artesanos con la iniciativa de internacionalización de la artesanías. así: realización de negocios internacionales realizados por Artesanías de Colombia, se ha beneficiado nueve grupos artesanales.</t>
  </si>
  <si>
    <t>A 31 de julio se han beneficiado 81 artesanos con la iniciativa de internacionalización de la artesanías. así: A) Participación en dos ferias internacionales: 71 artesanos: *International Folk Art Market 2023, realizada del 6 al 9 de julio en Santa Fe – Nuevo México, Estados Unidos, con la asistencia de 4 artesanos que alcanzaron ventas por valor de US46.160;  *Miami International Fine Arts Mifa 2023, en convenio con Plaza Mayor Medellín realizada del 21 al 23 de julio en la ciudad de Miami Estados Unidos, con la asistencia de productos de 67 artesanos que alcanzaron ventas por valor de US45.659.  B) Así mismo a través de la realización de negocios internacionales realizados por Artesanías de Colombia, se han beneficiado nueve grupos artesanales de diferentes regiones del país.  Por otro lado se apoyo a la artesana Dilia Ardila Niño, maestra artesana, a realizar una ponencia sobre el sello hecho a mano con calidad llevada a cabo en la Feria Nacional de Artesanías el 29 de julio en la ciudad de Panama.</t>
  </si>
  <si>
    <t>Se encuentra en proceso la orgaznización de la participación en la feria INTERGIFT, feria organizada por IFEMA MADRID – España. Se contará con la participación de 16 artesanos como embajadores de la artesanía Colombiana, de las 6 regiones geográficas y de los 32 departamentos</t>
  </si>
  <si>
    <t>Con el fin de promocionar la artesanía colombiana, del 13 al 17 de septiembre se participó en la feria INTERGIFT, organizada por IFEMA MADRID – España que contó con la participación de 16 artesanos como embajadores de la artesanía Colombiana, de las 6 regiones geográficas y de los 32 departamentos, se llevó una muestra de 798 referencias de producto artesanal colombiano, se realizaron 10 demostraciones de oficio, tres desfiles de artesanos y artesanas con producto artesanal, se lograron 18 Citas de negocios en el marco de LIVECONNECT de IFEMA.</t>
  </si>
  <si>
    <t>Durante el mes de octubre se organizó la participación en el evento "Caribe Artesanal" que se llevará a cabo, en noviembre, en la ciudad de Washington - Estados Unidos, invitación recibida por parte del Señor embajador de Colombia en EEUU, Dr. Gilberto Murillo. A este evento participará la gerente general y se llevarán  41 productos artesanales de aproximadamente de 14 artesanos. Los datos del resultado del evento se darán una vez el mismo sea realizado</t>
  </si>
  <si>
    <t>Durante el mes de noviembre se participo en el evento Caribe Artesanal realizado en la residencia de Colombia en la ciudad de Washington - Estados Unidos, invitación recibida por parte del Señor embajador de Colombia en EEUU, Dr. Gilberto Murillo. En este evento de promoción de la artesanía colombiana se contó con productos artesanales de 19 artesanos de diferentes regiones del país.  Por otro lado se realizaron exportaciones de producto artesanal de 10 artesanos de diferentes regiones del país.</t>
  </si>
  <si>
    <t>A 31 de diciembre se han beneficiado 126 artesanos con la iniciativa de internacionalización de la artesanías. así: A) Participación en dos ferias internacionales: 71 artesanos: *International Folk Art Market 2023, realizada del 6 al 9 de julio en Santa Fe – Nuevo México, Estados Unidos, con la asistencia de 4 artesanos que alcanzaron ventas por valor de US46.160; *Miami International Fine Arts Mifa 2023, en convenio con Plaza Mayor Medellín realizada del 21 al 23 de julio en la ciudad de Miami Estados Unidos, con la asistencia de productos de 67 artesanos que alcanzaron ventas por valor de US45.659.  B) Así mismo a través de la realización de negocios internacionales realizados por Artesanías de Colombia, se han beneficiado nueve grupos artesanales de diferentes regiones del país. C) se participó en la feria INTERGIFT, organizada por IFEMA MADRID – España que contó con la participación de 16 artesanos como embajadores de la artesanía colombiana, de las 6 regiones geográficas y de los 32 departamentos. D) Se participó en el evento Caribe Artesanal realizado en la residencia de Colombia en la ciudad de Washington - Estados Unidos, en la cual participaron 19 artesanos de diferentes regiones del país, invitación recibida por parte del Señor embajador de Colombia en EEUU, Dr. Gilberto Murillo  Por otro lado se apoyó a la artesana Dilia Ardila Niño, maestra artesana, a realizar una ponencia sobre el sello hecho a mano con calidad llevada a cabo en la Feria Nacional de Artesanías el 29 de julio en la ciudad de Panamá. Por otro lado se realizaron exportaciones de producto artesanal de 10 artesanos de diferentes regiones del país.</t>
  </si>
  <si>
    <t>A la fecha Artesanías de Colombia no avanza con esta actividad</t>
  </si>
  <si>
    <t>A la fecha Artesanías de Colombia no cuenta con avances en esta actividad</t>
  </si>
  <si>
    <t xml:space="preserve">Se encuentran en proceso las siguientes iniciativas de carácter internacional que impactan la estrategia de internacionalización de la artesanía, así:
Negocios internacionales: En tránsito tres negocios por 45.000 USD.
En proceso la logística para participar en dos ferias internacionales, FIACI a realizarse en Santo Domingo y Folkart en Nuevo México Estados Unidos.
FIACI: Feria Internacional de Arte Contemporáneo. Se llevará a cabo la primera versión de esta feria del 30 de abril al 12 de mayo en Santo Domingo, República Dominicana. Este evento reunirá a destacados exponentes del arte contemporáneo de todo el mundo.
En esta ocasión, se contará con una importante muestra de las artesanías más emblemáticas y representativas de las diversas comunidades de nuestro país. La participación en FIACI, no solo busca difundir la riqueza cultural y el legado artesanal de Colombia, sino también enaltecer la artesanía Colombia en contextos internacionales.
Folkart: Del 9 al 16 de julio de 2024 en Nuevo México, Estados Unidos, se llevará a cabo la edición No. 20 del Folkart International Market (IFAM 2024). Este evento de renombre internacional reúne a importantes artesanos de diferentes países del mundo.
IFAM 2024 se ha consolidado como uno de los tres mercados artesanales más importantes de Estados Unidos, convirtiéndose en una plataforma para la promoción y la comercialización de las artesanías colombianas. Más allá de la exhibición, este evento ofrece la posibilidad de establecer valiosas relaciones comerciales a largo plazo, fortaleciendo los lazos entre artesanos y compradores de artesanías de todo el mundo. 
Grupos artesanales participantes:
1. Chipuelo Oriente (Tolima): cerámica negra.
2. Antonila Ramos (Amazonas): muñecos de pelazón. 
3. Crucelina Chocho (Chocó): cestería en Werregue. </t>
  </si>
  <si>
    <t>A 30 de abril de 2024, se encuentran en proceso varias iniciativas que impactan la estrategia de internacionalización de la artesanía. Estas incluyen:
* Negocios Internacionales: En tránsito tres negocios por un valor de 45.000 USD.
Logística para dos ferias internacionales: En proceso para participar en:
* FIACI (Feria Internacional de Arte Contemporáneo) en Santo Domingo del 30 de abril al 12 de mayo. Esta primera edición reunirá a exponentes del arte contemporáneo global. Se exhibirán artesanías emblemáticas de Colombia, buscando enaltecer la riqueza cultural y el legado artesanal colombiano en el ámbito internacional.
* Folkart en Nuevo México, Estados Unidos, del 9 al 16 de julio. La 20ª edición del Folkart International Market (IFAM 2024) es uno de los tres mercados artesanales más importantes de EE. UU., ofreciendo una plataforma para promocionar y comercializar las artesanías colombianas. Además, facilita establecer relaciones comerciales duraderas, fortaleciendo los lazos entre artesanos y compradores internacionales.
Grupos artesanales participantes: Chipuelo Oriente (Tolima): Cerámica negra. // Antonila Ramos (Amazonas): Muñecos de pelazón // Crucelina Chocho (Chocó): Cestería en Werregue.</t>
  </si>
  <si>
    <t xml:space="preserve">A 31 de mayo de 2024, se encuentran en proceso varias iniciativas que impactan la estrategia de internacionalización de la artesanía. Estas incluyen:
* Negocios Internacionales: En tránsito tres negocios potenciales 
* Gestión logística para participación en ferias internacionales. 
Se espera en el mes de junio reportar avances. 
A la feria FIACI no fue posible la participación. </t>
  </si>
  <si>
    <t xml:space="preserve">A 30 de junio de 2024, se ha participado internacionalmente en dos eventos de carácter internacional, así:
*Feria Internacional de Turismo Fitur realizado del 24 al 28 de enero de 2024 en la ciudad de Madrid España, a este evento se llevó artesanía de 15 artesanos colombianos, 6 regiones geográficas de Colombia, 32 departamentos; 112 referencias y 5 citas de negocios en el marco de LIVECONNECT de IFEMA
*Del 11 al 15 de junio de 2024, en el marco de la Conmemoración de los 150 años de las relaciones bilaterales entre El Reino de Suecia y La República de Colombia, se exhibió y promocionó la artesania de Colombia de 25 artesanos, de seis regiones geograficas con 112 referencias; lo que permitió promocionar y visibilizar la artesania colombiana y enfocarla a nuevas oportunidades comerciales.
En total los artesanos beneficiados han sido 30, teniendo en cuenta que 5 han podido ser beneficarios de ambos espacios de promocion internacional. </t>
  </si>
  <si>
    <t xml:space="preserve">A 31 de julio de 2024, se ha participado en tres eventos de carácter internacional, así:
*Feria Internacional de Turismo Fitur realizado del 24 al 28 de enero de 2024 en la ciudad de Madrid España, a este evento se exhibió artesanía de 27 artesanos colombianos, 6 regiones geográficas de Colombia, 32 departamentos; 112 referencias y 5 citas de negocios en el marco de LIVECONNECT de IFEMA
*Del 11 al 15 de junio de 2024, en el marco de la Conmemoración de los 150 años de las relaciones bilaterales entre El Reino de Suecia y La República de Colombia, se exhibió y promocionó la artesanía de Colombia de 50 artesanos, de seis regiones geográficas con 112 referencias; lo que permitió promocionar y visibilizar la artesanía colombiana y enfocarla a nuevas oportunidades comerciales.
*Del 11 al 14 de julio de 2024, se llevó a cabo la Feria International Folk Art Market, en la ciudad de Santa Fe, Nuevo México – Estados Unidos, se exhibió y vendió artesanía de tres comunidades artesanales, Chipuelo oriente, Crucelina Choco y Antonila Ramos. La feria obtuvo unos excelentes resultados: 15 mil visitantes, 160 stand, 52 países, ventas de la artesanía colombiana por valor de $210,2 millones de pesos. 
En total los artesanos beneficiados han sido 69, teniendo en cuenta que 11 han sido beneficiados en 2 espacios de promoción internacional. Asi mismo, se aclara que este reporte ha incluido un mayor número de artesanos en los dos primeros espacios reportados el mes anterior, esto teniendo en cuenta que el proceso de digitalización de la información completa de estas ferias concluyó en julio, evidenciando el número  total de participantes. </t>
  </si>
  <si>
    <t xml:space="preserve">A 31 de agosto de 2024, se ha participado en tres eventos de carácter internacional, así:
*Feria Internacional de Turismo Fitur realizado del 24 al 28 de enero de 2024 en la ciudad de Madrid España, a este evento se exhibió artesanía de 27 artesanos colombianos, 6 regiones geográficas de Colombia, 32 departamentos; 112 referencias y 5 citas de negocios en el marco de LIVECONNECT de IFEMA
*Del 11 al 15 de junio de 2024, en el marco de la Conmemoración de los 150 años de las relaciones bilaterales entre El Reino de Suecia y La República de Colombia, se exhibió y promocionó la artesanía de Colombia de 50 artesanos, de seis regiones geográficas con 112 referencias; lo que permitió promocionar y visibilizar la artesanía colombiana y enfocarla a nuevas oportunidades comerciales.
*Del 11 al 14 de julio de 2024, se llevó a cabo la Feria International Folk Art Market, en la ciudad de Santa Fe, Nuevo México – Estados Unidos, se exhibió y vendió artesanía de tres comunidades artesanales, Chipuelo oriente, Crucelina Choco y Antonila Ramos. La feria obtuvo unos excelentes resultados: 15 mil visitantes, 160 stand, 52 países, ventas de la artesanía colombiana por valor de $210,2 millones de pesos. 
En total los artesanos beneficiados han sido 69, teniendo en cuenta que 11 han sido beneficiados en 2 espacios de promoción internacional. </t>
  </si>
  <si>
    <t xml:space="preserve">A 30 de septiembre de 2024, se ha participado en tres eventos de carácter internacional, así:
*Feria Internacional de Turismo Fitur realizado del 24 al 28 de enero de 2024 en la ciudad de Madrid España, a este evento se exhibió artesanía de 27 artesanos colombianos, 6 regiones geográficas de Colombia, 32 departamentos; 112 referencias y 5 citas de negocios en el marco de LIVECONNECT de IFEMA
*Del 11 al 15 de junio de 2024, en el marco de la Conmemoración de los 150 años de las relaciones bilaterales entre El Reino de Suecia y La República de Colombia, se exhibió y promocionó la artesanía de Colombia de 50 artesanos, de seis regiones geográficas con 112 referencias; lo que permitió promocionar y visibilizar la artesanía colombiana y enfocarla a nuevas oportunidades comerciales.
*Del 11 al 14 de julio de 2024, se llevó a cabo la Feria International Folk Art Market, en la ciudad de Santa Fe, Nuevo México – Estados Unidos, se exhibió y vendió artesanía de tres comunidades artesanales, Chipuelo oriente, Crucelina Choco y Antonila Ramos. La feria obtuvo unos excelentes resultados: 15 mil visitantes, 160 stand, 52 países, ventas de la artesanía colombiana por valor de $210,2 millones de pesos. 
*Del 11 al 14 de septiembre de 2024, se llevó a cabo la Feria Internacional Intergift en la ciudad de Madrid España, con la participación de productos de 50 artesanos colombianos en un espacio de 196 metros cuadrados. 
En total los artesanos beneficiados han sido 119, teniendo en cuenta que algunos han sido beneficiados en 2 espacios de promoción internacional. </t>
  </si>
  <si>
    <t xml:space="preserve">A 31 de octubre de 2024, se ha participado en seis eventos de carácter internacional, así:
*Feria Internacional de Turismo Fitur realizado del 24 al 28 de enero de 2024 en la ciudad de Madrid España, a este evento se exhibió artesanía de 27 artesanos colombianos, 6 regiones geográficas de Colombia, 32 departamentos; 112 referencias y 5 citas de negocios en el marco de LIVECONNECT de IFEMA
*Del 11 al 15 de junio de 2024, en el marco de la Conmemoración de los 150 años de las relaciones bilaterales entre El Reino de Suecia y La República de Colombia, se exhibió y promocionó la artesanía de Colombia de 50 artesanos, de seis regiones geográficas con 112 referencias; lo que permitió promocionar y visibilizar la artesanía colombiana y enfocarla a nuevas oportunidades comerciales.
*Del 11 al 14 de julio de 2024, se llevó a cabo la Feria International Folk Art Market, en la ciudad de Santa Fe, Nuevo México – Estados Unidos, se exhibió y vendió artesanía de tres comunidades artesanales, Chipuelo oriente, Crucelina Choco y Antonila Ramos. La feria obtuvo unos excelentes resultados: 15 mil visitantes, 160 stand, 52 países, ventas de la artesanía colombiana por valor de $210,2 millones de pesos. 
*Del 11 al 14 de septiembre de 2024, se llevó a cabo la Feria Internacional Intergift en la ciudad de Madrid España, con la participación de productos de 50 artesanos colombianos en un espacio de 196 metros cuadrados.
*En el marco de la participación en INTERGIFT y MOMAD 2024, seis destacados artesanos y artesanas de Colombia viajaron como embajadores de la artesanía colombiana, representando el país y su rica tradición cultural ante un público internacional, realizaron demostraciones en vivo de oficios como el trabajo en caña flecha, el enchape en chaquiras, la tejeduría Wayuu y el enchape en tamo, técnicas tradicionales profundamente arraigadas en las regiones de Colombia.
*La feria EXPOARTESANO, organizada por Artesanías de Colombia y Plaza Mayor, se celebró del 17 al 18 de octubre de 2024 en Doral, Miami, marcando su segunda edición. Esta feria reunió a 8 artesanos con una exhibición representativa de productos artesanales provenientes de los 32 departamentos de Colombia, mostrando la diversidad y riqueza cultural del país. El evento integró tanto piezas de artesanía tradicional como contemporánea, resaltando la identidad única y competitividad de la artesanía colombiana en el mercado internacional.
*La Primera Edición del Premio Iberoamericano de Textiles y Cestería 2024 del
Programa Iberartesanías, en Cuenca – Ecuador, que rindió homenaje a los grandes maestros y maestras artesanas deIberoamérica, destacando su labor artística, trayectoria y contribución a la transmisión de conocimientos en sus comunidades. Esta feria reunio a 4 artesanos con una exhibición representativa de productos artesanales de Boyacá, Nariño, Amazonas y Cesar.
En total los artesanos beneficiados han sido 120, teniendo en cuenta que algunos han sido beneficiados en 2 espacios de promoción internacional. </t>
  </si>
  <si>
    <t>Al corte se ha participado en seis eventos de carácter internacional, así:
*Feria Internacional de Turismo Fitur (24 al 28 de enero) en la ciudad de Madrid España, se exhibió artesanía de 27 artesanos, 6 regiones geográficas de Colombia, 32 departamentos; 112 referencias y 5 citas de negocios en el marco de LIVECONNECT de IFEMA
*11 al 15 de junio, Conmemoración de los 150 años de las relaciones bilaterales entre El Reino de Suecia y La República de Colombia, se exhibió y promocionó la artesanía de Colombia de 50 artesanos, de 6 regiones con 112 referencias. 
*11 al 14 de julio, Feria International Folk Art Market, en Santa Fe, Nuevo México – Estados Unidos, se exhibió y vendió artesanía de tres comunidades artesanales, Chipuelo oriente, Crucelina Choco y Antonila Ramos. Resultados: 15 mil visitantes, 160 stand, 52 países, ventas por valor de $210,2 millones
*11 al 14 de septiembre de 2024,  Feria Internacional Intergift en Madrid España, con la participación de productos de 50 artesanos 
*En el marco de la participación en INTERGIFT y MOMAD 2024, 6 destacados artesanos viajaron como embajadores de la artesanía.
*EXPOARTESANO MIAMI, organizada por Artesanías de Colombia y Plaza Mayor, del 17 al 18 de octubre Doral, Miami, en 2da edición. Reunió a 8 artesanos con una exhibición representativa de productos artesanales de los 32 departamentos. 
*1era Edición del Premio Iberoamericano de Textiles y Cestería 2024 del Programa Iberartesanías, en Cuenca – Ecuador, que rindió homenaje a los grandes maestros y maestras artesanas deIberoamérica, destacando su labor artística, trayectoria y contribución a la transmisión de conocimientos en sus comunidades. Esta feria reunio a 4 artesanos con una exhibición representativa de productos artesanales de Boyacá, Nariño, Amazonas y Cesar.
En total los artesanos beneficiados 120, teniendo en cuenta que algunos han sido beneficiados en más de 1 espacio</t>
  </si>
  <si>
    <t>Flujo</t>
  </si>
  <si>
    <t>Prevenir la imposición de sanciones comerciales autorizadas por Tribunales internacionales y aplicadas a productos de origen colombiano</t>
  </si>
  <si>
    <t>Actuaciones en derecho interno y en derecho internacional  dirigidas a prevenir la imposición de sanciones comerciales</t>
  </si>
  <si>
    <t>Proveer asesoría legal a las altas instancias del gobierno nacional y del Ministerio y responder a las peticiones de concepto de los particulares en los asuntos competencia de la OALI</t>
  </si>
  <si>
    <t>Conceptos expedidos sobre asuntos competencia de la OALI</t>
  </si>
  <si>
    <t>Turismo sostenible e incluyente</t>
  </si>
  <si>
    <t xml:space="preserve"> Construir capacidades para consolidar el desarrollo sostenible y responsable del turismo en el país </t>
  </si>
  <si>
    <t xml:space="preserve"> Visitantes no residentes </t>
  </si>
  <si>
    <t xml:space="preserve"> Número </t>
  </si>
  <si>
    <t xml:space="preserve"> 4,626,022</t>
  </si>
  <si>
    <t xml:space="preserve">  5,150,000</t>
  </si>
  <si>
    <t xml:space="preserve">  6,000,000</t>
  </si>
  <si>
    <t xml:space="preserve">  6,500,000</t>
  </si>
  <si>
    <t xml:space="preserve"> VT </t>
  </si>
  <si>
    <t xml:space="preserve"> Despacho </t>
  </si>
  <si>
    <t>Construir capacidades para consolidar el desarrollo sostenible y responsable del turismo en el país</t>
  </si>
  <si>
    <t>Personas ocupadas en actividades asociadas a turismo</t>
  </si>
  <si>
    <t>VT</t>
  </si>
  <si>
    <t>Estructurar e implementar la estrategia Turismo para una Cultura de Paz</t>
  </si>
  <si>
    <t>Unidades productivas de Territorios Turísticos de Paz, vinculados a la cadena de valor del sector</t>
  </si>
  <si>
    <t xml:space="preserve">                 -</t>
  </si>
  <si>
    <t>Estrategia Territorios Turísticos de Paz implementada</t>
  </si>
  <si>
    <t>Acumulado
Flujo</t>
  </si>
  <si>
    <t>Implementar programas que promuevan la democratización del conocimiento y el turismo social</t>
  </si>
  <si>
    <t xml:space="preserve">Personas beneficiadas a través del programa "Mi Primer Viaje". </t>
  </si>
  <si>
    <t>DCDST</t>
  </si>
  <si>
    <t>Personas beneficiadas a través de acciones de formación y capacitación en temáticas asociadas al sector turístico</t>
  </si>
  <si>
    <t xml:space="preserve">Mujeres  beneficiadas en procesos de formación o asistencia técnica y fortalecimiento productivo para el turismo. </t>
  </si>
  <si>
    <t>Vincular territorios a estrategias de desarrollo turístico</t>
  </si>
  <si>
    <t>Sistema Nacional de Turismo implementado</t>
  </si>
  <si>
    <t>Territorios del país vinculados a estrategias de desarrollo turístico.</t>
  </si>
  <si>
    <t>Destinos vinculados oficialmente a redes temáticas turísticas.</t>
  </si>
  <si>
    <t>Fortalecer el Sistema Nacional de Información Turística</t>
  </si>
  <si>
    <t>Sistema Nacional de Información Turística fortalecido</t>
  </si>
  <si>
    <t>DASP</t>
  </si>
  <si>
    <t xml:space="preserve">Liderar la formulación y definición de proyectos estratégico de infraestructura  turísticas que contribuyan a la consolidación  del turismo sostenible e incluyente. </t>
  </si>
  <si>
    <t>Proyectos estratégicos de infraestructura turística formulados</t>
  </si>
  <si>
    <t>Infraestructura</t>
  </si>
  <si>
    <t>Crear y fortalecer las rutas turísticas artesanales ​</t>
  </si>
  <si>
    <t>* Información generada por la Subgerencia Desarrollo  y Fortalecimiento del Sector Artesanal
*Reporte de avances al PEI en Isolucion</t>
  </si>
  <si>
    <t>CVS</t>
  </si>
  <si>
    <t>Trimestral</t>
  </si>
  <si>
    <t xml:space="preserve"> Subgerencia Desarrollo y Fortalecimiento del Sector Artesanal </t>
  </si>
  <si>
    <t>Maria Paula Díaz</t>
  </si>
  <si>
    <t>"Colombia Artesanal", el mapa que incluye las rutas tursiticas del país, arranca la vigencia con 15 rutas turísticas en 16 departamentos del país, las cuales han sido socializadas en el marco de Expoartesanias. Las mismas continúan en funcionamiento, pueden ser consultadas en: https://colombiaartesanal.com.co
Durante enero se realiza la planeación estratégica de las rutas a desarrollar en el año</t>
  </si>
  <si>
    <t xml:space="preserve">En el marco del ejericio de planeación se inicia el proceso de contratación de las personas que estarán a cargo de los diferentes aspectos que se requiere para realizar las rutas. Continuan en funcionamiento 15 rutas. </t>
  </si>
  <si>
    <t>Se realizó la investigación, entrevistas, fotografías, y redacción de los diferentes perfiles de los artesanos, y los recorridos turísticos propuestos. Se publicaron las dos (2) nuevas rutas turísticas, Córdoba y Sucre, en el portal del proyecto www.colombiaartesanal.com.co  Llegando a un total de 17 rutas</t>
  </si>
  <si>
    <t>En el mes de abril se inicia el proceso de investigación y desarrollo de nuevas rutas: Huila, Guainía y Valle del Cauca. Se realizó la investigación, entrevistas, fotografías, y redacción de los diferentes perfiles de los artesanos, y los recorridos turísticos propuestos.</t>
  </si>
  <si>
    <t xml:space="preserve">Continua el proceso de investigación y desarrollo de nuevas rutas: Huila, Guainía y Valle del Cauca. Las 17 rutas actuales se mantienen en funcionamiento. </t>
  </si>
  <si>
    <t>En el mes de junio se lleva a cabo la publicación de las tres rutas turísticas en el portal del proyecto: Huila, Valle del Cauca y Guainía
Esto para un total de 20 rutas turisticas</t>
  </si>
  <si>
    <t>En el mes de julio se trabajó en la investigación, entrevistas, fotografías y redacción de los diferentes perfiles de los artesanos, y los recorridos turísticos propuestos para las nuevas rutas turísticas a socializar.</t>
  </si>
  <si>
    <t>Continua el proceso de investigación, entrevistas, fotografías y redacción de las nuevas rutas turísticas. Se espera en diciembre contar con las 32 ruta esperadas</t>
  </si>
  <si>
    <t>Durante los meses de julio, agosto y septiembre se han construido las ruta turísticas de los departamentos de: Cesar, Meta, Norte de Santander, Casanare, Guaviare y San Andrés.  Durante estos meses se hizo la investigación para el trazado de la ruta, se seleccionaron los artesanos, se entrevistaron, se escribieron los perfiles, los recorridos, se tomaron las fotografías, se tuvieron reuniones con las Gobernaciones y alcaldías. Las rutas están listas pero por temas del servidor no han podido ser publicadas.</t>
  </si>
  <si>
    <t>Se continua la construcción de las ruta turísticas de los departamentos de: Cesar, 	Meta, Norte de Santander, Casanare, Guaviare Y San Andrés
Continua a investigación para el trazado de la ruta, se seleccionaron los artesanos, se entrevistaron, se escribieron los perfiles, los recorridos, se tomaron las fotografías, se tuvieron reuniones con las Gobernaciones y alcaldías, etc.
Las rutas están listas pero por temas del servidor no han podido ser publicadas.</t>
  </si>
  <si>
    <t xml:space="preserve">Durante los últimos meses se trabajó intensamente en terminar las diferentes rutas turísticas. Fue así como se llevaron a cabo las entrevistas para escribir los perfiles de cada artesano, los viajes necesarios para tomar las fotografías de cada artesano en su taller, las reuniones con las secretarías de turismo y cultura de cada departamento y municipio. Así mismo se ultimaron los detalles de diseño y cargue de información en el portal web para poder publicar y difundir las 32 rutas turísticas que hacen parte del Mapa Turístico Colombia Artesanal. www.colombiaartesanal.com.co
Es así como se concluye este año alcanzando la meta propuesta de 32 rutas turísticas las cuales se pueden encontrar en el link mencionado anteriormente así como en las redes sociales del proyecto. Además, se contará con el stand correspondiente en Expoartesanias 2023. </t>
  </si>
  <si>
    <t>El 15 de diciembre, en el marco de Expoartesanias  se lanzaron oficialmente las nuevas rutas turísticas desarrolladas en el año 2023. El proyecto Colombia Artesanal se presentó en un stand de 100 metros cuadrados en el pabellón 3, nivel 1. Este espacio acogió la participación de 14 artesanos, distribuidos en dos grupos de 7 representantes cada uno de las nuevas rutas turísticas del proyecto. La materialización de este stand fue posible gracias a la aprobación por parte de FONTUR de un proyecto destinado a la difusión del mapa turístico Colombia Artesanal.
Mapa Turístico Colombia Artesanal: www.colombiaartesanal.com.co</t>
  </si>
  <si>
    <t>Durante el mes de enero se hizo la planeación del año 2024, tomando como foco mantener todas las rutas ya creadas e iniciar con el fortalecimiento de las primeras 14 rutas turísticas construidas. Así mismo se adelantaron los estudios previos para llevar a cabo la contratación de las personas que harán parte del equipo del proyecto.</t>
  </si>
  <si>
    <t>En el mes de febrero se iniciaron reuniones con los equipos regionales de los laboratorios de Cundinamarca, Nariño, Putumayo, Antioquia, Guajira, Tolima, Amazonas y Boyacá, para trazar las nuevas rutas turísticas artesanales que se trabajarán este año. Así mismo y en pro de la difusión del proyecto, se participó en ANATO en el stand del MinCIT con dos pantallas touch de 70" donde se tuvo la oportunidad de presentar el proyecto a operadores turísticos y Entidades territoriales. Las 32 rutas actuales se mantienen funcionando: https://colombiaartesanal.com.co/</t>
  </si>
  <si>
    <t>En el mes de marzo se iniciaron las entrevistas para el material a usar en las dos primeras rutas a fortalecer en 2024: Nariño y Putumayo. Para cada una de estas rutas, se inició con el proceso de investigación tanto de comidas tradicionales y bocados típicos como de lugares y atractivos turísticos naturales y culturales. Se llevaron acabo reuniones con las alcaldías de los municipios y Gobernaciones tanto del Departamento de Nariño como de Putumayo. Las 32 rutas vigentes se mantienen en funcionamiento: https://colombiaartesanal.com.co/</t>
  </si>
  <si>
    <t>En el mes de abril se iniciaron las entrevistas para el material a usar en las siguientes  rutas a fortalecer en 2024: Atlántico  y Guajira. Para cada una de estas rutas, se inició con el proceso de investigación tanto de comidas tradicionales y bocados típicos como de lugares y atractivos turísticos naturales y culturales. En el mes de abril el fotógrafo del proyecto viajó a las rutas de Nariño, Putumayo y La Guajira para la toma de fotografías y videos de dichas rutas.  Las 32 rutas vigentes se mantienen en funcionamiento: https://colombiaartesanal.com.co/</t>
  </si>
  <si>
    <t>En el mes de mayo se realizó la selección y luego las entrevistas de los artesanos seleccionados en los departamentos de Cundinamarca y Antioquia. Así mismo el fotógrafo viajó a los departamentos de Atlántico y Guajira para hacer la toma de fotografías de los artesanos seleccionados, atractivos turísticos culturales y platos tradicionales y bocados típicos. Todo este proceso de construcción de las rutas se hace con el apoyo de los equipos regionales y las gobernaciones y alcaldías de los departamentos y municipios. Las 32 rutas vigentes se mantienen en funcionamiento: https://colombiaartesanal.com.co/</t>
  </si>
  <si>
    <t>En el mes de junio  se realizó la selección y luego las entrevistas de los artesanos seleccionados en el departamento de Boyacá . Así mismo el fotógrafo viajó a los departamentos de Cundinamarca y Antioquia para hacer la toma de fotografías de los artesanos seleccionados, atractivos turísticos culturales y platos tradicionales y bocados típicos. Todo este proceso de construcción de las rutas se hace con el apoyo de los equipos regionales y las gobernaciones y alcaldías de los departamentos y municipios. Al mes de Junio se han realizados y fortalecido 6 rutas turísticas artesanales, que se suman a las 32 rutas turísticas que teníamos en el 2023. Las rutas vigentes se mantienen en funcionamiento: https://colombiaartesanal.com.co/</t>
  </si>
  <si>
    <t xml:space="preserve">En el mes de Julio se participó en Expoartesano en la ciudad de Medellín. Gracias al apoyo de FONTUR se contó con un stand de mas de 100 metros cuadrados, en el hall central de Plaza Mayor, con presencia de 6 artesanos, representantes de las nuevas rutas turísticas de Antioquía, Cundinamarca, La Guajira, Putumayo, Atlántico y Nariño. Durante los días de feria los artesanos hicieron demostración de oficio, permitiendo a los visitantes conocer los diferentes oficios artesanales. Así mismo, tuvimos la oportunidad de presentar Colombia Artesanal a los visitantes y permitirles sumergirse en las rutas turísticas del proyecto. </t>
  </si>
  <si>
    <t>En el mes de julio se dio inicio a las entrevistas para llevar a cabo la ruta de Boyacá y en el mes de Agosto el fotógrafo del proyecto viajo a los municipios de Boyacá para tomar las fotografias de los artesanos, atractivos turísicos y visitó diferentes restaurantes para fotografiar los platos típicos de la zona. Así mismo, se inicia con la planeación y entrevistas de la ruta Santander y a final del mes de agosto, se tomaron las fotografías. Por otra parte se iniciaron entrevistas para realizar la ruta Bogotá y Amazonas.</t>
  </si>
  <si>
    <t>En el mes de septiembre se tomaron las fotografías de Bogotá y Amazonas y se inició la investigación para encontrar los municipios, artesanos, atractivos turísticos culturales y cocina tradicional del departamento de Bolivar. De las rutas realizadas en este trimestre se puede consultar el fortalecimiento de la ruta Boyacá tanto en Ráquira como en Paipa Inzá.
https://colombiaartesanal.com.co/rutas/boyaca-colonial/</t>
  </si>
  <si>
    <t>En el mes de octubre se tomaron las fotografías de la ruta Bolivar y se inició la construcción de las diferentes rutas turísticas en la plataforma FIGMA, para poder subir la infomación a nuestra página de internet. Cada una de las rutas requiere de un trabajo organizado entre los diferentes profesionales que trabajamos en el proyecto, pues deben organizarse los collage y banners de cada ruta y artesano, pero a la vez construir los textos de las rutas, los recorridos propuesto y los perfiles de cada artesano. Así mismo organizar la propuesta de recorrido para que quede plasmada en el mapa ilustrado y en google maps. Cada ruta puede consultarse en español e inglés.https://colombiaartesanal.com.co/rutas/</t>
  </si>
  <si>
    <t>Durante el mes de noviembre se realizó la revisión completa de cada ruta turística para poder subirla a la plataforma. Se diseñaron los mapas, se plantearon los recorridos y se ajustaron los textos. Durante todo el mes se hicieron las revisiones de audios y traducciones a inglés, para poder salir al aire con las rutas perfectas. Así mismo se trabajó en el stand para visibilizar el proyecto en  Expoartesanías, con todo el material promocional para repartir a los visitantes y a los artesanos que se traerán a la feria. Todo esto gracias al apoyo de Fontur, que aprobó el proyecto presentado en el mes de octubre.</t>
  </si>
  <si>
    <t>Implementar la política de turismo sostenible del país</t>
  </si>
  <si>
    <t>Política de Turismo Sostenible implementada</t>
  </si>
  <si>
    <t>Actores del sector turístico beneficiados por proyectos con enfoque de desarrollo sostenible del turismo</t>
  </si>
  <si>
    <t xml:space="preserve">Desarrollar programas para la mitigación y adaptación al cambio climático </t>
  </si>
  <si>
    <t>Programa de compensación de huella de carbono en el turismo implementado</t>
  </si>
  <si>
    <t>Implementación de la estrategia nacional del Turismo Responsable</t>
  </si>
  <si>
    <t>Personas capacitadas y/o sensibilizadas en el desarrollo de la estrategia de Turismo Responsable en Colombia</t>
  </si>
  <si>
    <t xml:space="preserve">               -  </t>
  </si>
  <si>
    <t>Oportunidades en materia de metrología que apoyen la estrategia nacional de turismo responsable identificadas</t>
  </si>
  <si>
    <t>Implementar políticas y proyectos que promuevan el turismo comunitario, el turismo indígena y el turismo con enfoque diferencial en el país</t>
  </si>
  <si>
    <t>Iniciativas productivas turísticas de base comunitaria implementadas.</t>
  </si>
  <si>
    <t>Política de Turismo Indígena formulada, concertada e implementada</t>
  </si>
  <si>
    <t>Encuentros de cooperación horizontal entre actores del sector turístico realizados</t>
  </si>
  <si>
    <t>Estructurar e implementar estrategias para el desarrollo de las tipologías, productos y morfología del turismo en Colombia</t>
  </si>
  <si>
    <t xml:space="preserve">Estrategias formuladas para tipologías, productos y morfología del turismo en Colombia. </t>
  </si>
  <si>
    <t>Proyectos ejecutados para el desarrollo de las tipologías, productos y morfología del turismo</t>
  </si>
  <si>
    <t xml:space="preserve">Fortalecer las capacidades empresariales de los actores de la cadena de valor del turismo​ </t>
  </si>
  <si>
    <t>Diseño e implementación de guías informativas en derechos , deberes y recomendaciones al turista, así como las rutas para ejercer sus derechos.</t>
  </si>
  <si>
    <t>RNPC</t>
  </si>
  <si>
    <t xml:space="preserve">Actores de la cadena de valor del sector sensibilizadas en formalización, Registro Nacional de Turismo y Tarjeta de Registro de Alojamiento. </t>
  </si>
  <si>
    <t xml:space="preserve">Unidades productivas del sector turístico intervenidas mediante programas de desarrollo empresarial </t>
  </si>
  <si>
    <t>Implementar la Estrategia de mercadeo y promoción turística nacional e internacional, en articulación con FONTUR y ProColombia</t>
  </si>
  <si>
    <t>Estrategia de mercadeo y promoción nacional e internacional del cuatrienio implementada</t>
  </si>
  <si>
    <t>0.24</t>
  </si>
  <si>
    <t>0.21</t>
  </si>
  <si>
    <t>Economía Popular (EP)</t>
  </si>
  <si>
    <t>Facilitar el acceso a instrumentos que favorezcan el crecimiento y que permitan la permanencia de las unidades de economía popular</t>
  </si>
  <si>
    <t>Variación anual de los ingresos de los micronegocios de la economía popular atendidos</t>
  </si>
  <si>
    <t xml:space="preserve">VDE </t>
  </si>
  <si>
    <t>Crear  y fortalecer los centros de Reindustrialización 'ZASCAS'</t>
  </si>
  <si>
    <t>Centros de Reindustrialización ZASCA en funcionamiento</t>
  </si>
  <si>
    <t>MiPymes
( Colombia)</t>
  </si>
  <si>
    <t>Beneficiarios que reciben uno o más servicios de los Centros ZASCA</t>
  </si>
  <si>
    <t>Ejecutar estrategia de Gestión Social Integral</t>
  </si>
  <si>
    <t>Personas impactadas con la estrategia de Gestión Social Integral</t>
  </si>
  <si>
    <r>
      <rPr>
        <b/>
        <sz val="16"/>
        <color rgb="FFFF0000"/>
        <rFont val="Calibri"/>
        <family val="2"/>
      </rPr>
      <t>23700</t>
    </r>
    <r>
      <rPr>
        <b/>
        <sz val="16"/>
        <color rgb="FF00B050"/>
        <rFont val="Calibri"/>
        <family val="2"/>
      </rPr>
      <t xml:space="preserve">
33000</t>
    </r>
  </si>
  <si>
    <r>
      <rPr>
        <b/>
        <sz val="11"/>
        <color rgb="FFFF0000"/>
        <rFont val="Calibri"/>
        <family val="2"/>
      </rPr>
      <t>23700</t>
    </r>
    <r>
      <rPr>
        <b/>
        <sz val="11"/>
        <color rgb="FF00B050"/>
        <rFont val="Calibri"/>
        <family val="2"/>
      </rPr>
      <t xml:space="preserve">
33000</t>
    </r>
  </si>
  <si>
    <t>Subgerencia Desarrollo y Fortalecimiento del Sector Artesanal</t>
  </si>
  <si>
    <t>Pilar Castro</t>
  </si>
  <si>
    <t>Procesos precontractuales del equipo de GSI de carácter interdisciplinario (sociólogo, antropólogo, psicólogo, trabajadores sociales).</t>
  </si>
  <si>
    <t>Inicio de la construcción del modelo GSI y Protocolos de Abordaje para la población artesanal, bajo la cual se desprenden todas las acciones que diseña e implementa la Entidad para hacer un abordaje psicosocial a las personas artesanas desde su ser, para que su hacer sea más productivo y creativo.</t>
  </si>
  <si>
    <t>Construcción del modelo GSI donde se definieron los momentos de la intervención:
- Caracterización al artesano a través de un instrumento que facilite recoger información de carácter cualitativo y cuantitativo, con el fin de construir un proceso intervención psicosocial apropiado a la realidad del artesano y su territorio.
- Implementación de  protocolos de abordaje psicosocial que tenga como centro el ser
- Establecimiento de canales con las entidades públicas y privadas, con el objetivo de conocer las ofertas de servicios y articular acciones para beneficio de los artesanos y territorios.</t>
  </si>
  <si>
    <t xml:space="preserve">Con base en los resultados de convocatoria se implementaron las primeras caracterizaciones de población artesana. 
También se desarrollo el video GSI para las comunicaciones futuras con listados de la convocatoria 
</t>
  </si>
  <si>
    <t xml:space="preserve">Lanzamiento del manual de buenas practicas resume que contiene protocolos que son de obligatorio cumplimiento en la atención y acompañamiento integral a la persona artesana por parte de la Entidad. De esta manera, se impulsa el objetivo de dignificar el oficio artesanal y posicionar este sector en la economía del país, proyectándolo como un tema clave en la supervivencia para las actuales y futuras generaciones artesanales. 
Como resultado de las atenciones en el componente de GSI se ha logrado impactar aproximadamente 8.985 personas. Este total se define a partir de las personas beneficiadas de la estrategia en cualquiera de los momentos de la intervención, multiplicado por 3 (esto corresponde al análisis estadístico de personas que hacen parte de un taller o núcleo familiar del sector artesanal) </t>
  </si>
  <si>
    <t xml:space="preserve">Entrega de los protocolos de atención para la GSI de violencia intrafamiliar, trata de personas, consumo de sustancias psicoactivas, maltrato físico, discriminación, violencias, sexuales, entre otras.
Se inició con la estrategia de Brigadas de atención que multidimensionalmente atendiendo una comunidad desde diferentes áreas,  una de ellas  GSI (con sus Aperturas, protocolos, caracterizaciones). 
Se iniciaron estas brigadas en: Sopó, Chocó , Bagadó y Tibú y la Guajira. Se logra 12.570 personas impactadas a partir de estas iniciativas. </t>
  </si>
  <si>
    <t>En el marco de la estrategia de GSI, se crea e implementa la iniciativa de Brigadas de atención que multidimensionalmente atendiendo una comunidad desde diferentes áreas, una de ellas GSI (con sus Aperturas, protocolos, caracterizaciones)</t>
  </si>
  <si>
    <t xml:space="preserve">El componente de GSI, durante el mes de agosto realiza actividades en: Arauca, Atlántico, Amazonas, Guajira, Caldas y Risaralda. El dato de beneficiarios y personas impactadas corte a agosto se encuentra en proceso de digitalización. Se deja el acumulado corte julio.  </t>
  </si>
  <si>
    <t>El equipo de GSI continua trabajando con la estrategia de abordaje a través de brigada en los territorios, llegando con protocolos y aplicando el instrumento de  caracterización psicosocial en los departamentos de: Bolívar, Guajira, Tolima, Antioquia, Cesar, Magdalena, Córdoba, Putumayo, Boyacá, Santander, Norte de Santander, Meta, Caldas, Choco, San Andrés, Huila. El dato de beneficiarios y personas impactadas corte a septiembre se encuentra en proceso de digitalización. Se deja el acumulado corte agosto</t>
  </si>
  <si>
    <t>El equipo de GSI continua trabajando con la estrategia de abordaje en brigada en los territorios, llegando con protocolos y caracterizaciones psicosociales a los  departamentos de Nariño, Vichada, Santander y Norte de Santander, Quindio, Guanía, Boyacá, Arauca, Antioquia; logranmdo con esta intevención un total de 18156 persona simpactadas con la estrategia.  El dato de beneficiarios y personas impactadas corte a octubre  se encuentra en proceso de digitalización. Se deja el acumulado corte septiembre</t>
  </si>
  <si>
    <t>El equipo de GSI continua trabajando con la estrategia de abordaje. Durante el mes de noviembre se realizan 10 brigadas de atención en los siguientes territorios:
Nariño, Boyacá, Guaviare, Cauca, Meta, Sucre (x2), Arauca, Antioquia, Tolima.
Por medio de esta estrategia interdisciplinar de intervención, desde los componentes psicosocial, diseño y comercialización, se identifican y fortalecen las capacidades de los artesanos desde su entorno y su territorio, con la finalidad de promover el mejoramiento de su calidad de vida y potenciar su productividad artesanal.
Se ha logrado con esta intervención un total de 19.674 persona simpactadas con la estrategia. El dato de beneficiarios y personas impactadas corte a noviembre se encuentra en proceso de digitalización. Se deja el acumulado corte octubre</t>
  </si>
  <si>
    <t>El equipo de GSI despliega la estrategia de Brigadas con un refuerzo en los equipos para aumentar los procesos de implementación de protocolos con la población artesanal llegando a:  Córdoba, Sucre y Bolivar 
El quipo además hizo un piloto, para levantar linea de base para entender el impacto de la GSI en la población artesanal (3 comunidades).
Se extendió aun más la base de artesanos caracterizados en el espacio de expoartesanías.En total con la estrategia se logró impactar un toal de 23.668 personas</t>
  </si>
  <si>
    <t>En el mes de enero se iniciaron los procesos contractuales para la contratación del equipo GSI. Con la convocatoria del mes de febrero, se dará inicio al proceso de selección de beneficiarios, por lo que esperamos iniciar con atenciones hacia final de ese mismo mes.
En este mes tambien se cerro en Balance 2023 y se presentó el documento de informe final de la estrategia.</t>
  </si>
  <si>
    <t>En Febrero se hizo intervención a través de Brigadas GSI en los departamentos de: Cundinamarca y la ciudad de Bogotá. Identificando la diferentes problemáticas que aquejan a los artesanos en el territorio. En el departamento de Cundinamarca se aplicaron caracterizaciones en el marco del festival de la panela en el que artesanos participaron con sus productos en un stand permitiendo conocer la condición psicosocial en la que se encuentran los artesanos. En Bogotá en el marco del Proyecto con Colombia Productiva se aplicaron caracterizaciones y se implementó el protocolo de abordaje  de "Trabajo en equipo"  con la finalidad de fortalecer las capacidades sociales de los de los artesanos de las comunidades étnicas Embera Katía, Wounnaan, Embera Eyabida y Zenú. *Beneficiarios Febrero: Bogotá: 120 artesanos directos (impactados 360) Cundinamarca: 11 artesanos (impactados 33)</t>
  </si>
  <si>
    <t>Para el mes de marzo de 2024, se realizó la caracterización psicosocial de 156 artesanos y artesanas en el departamento de Bogotá. A través de este ejercicio se identificaron las diferentes vulnerabilidades y problemáticas psicosociales que presenta la población de artesanos y artesanas con relación a situaciones familiares, sociales y comunitarias. Por otra parte, en el departamento de Sucre, específicamente en los municipios de Coloso y Corozal, con un grupo de artesanos y artesanas (62 en total) se desarrolló el protocolo de abordaje psicosocial de pausas psicopedagógicas, así mismo, se adelantó el protocolo de abordaje psicosocial de trabajo en equipo.</t>
  </si>
  <si>
    <t>Durante el mes de abril se adelantó el proceso de caracterización psicosocial en los siguientes departamentos: Bogotá, Bolívar, Cauca, Cesar, Choco, Córdoba, Nariño, Norte de Santander, Meta, Santander, Sucre, Tolima, Valle del Cauca y Vichada. Además de esto, se desarrollaron protocolos de abordaje frente a las problemáticas psicosociales identificadas en los y las artesanas de los siguientes departamentos: Bogotá, Bolívar, Boyacá, Cauca, Meta, Nariño, Sucre, Tolima y Valle del Cauca. A través de estas actividades y en lo corrido del año se ha logrado brindar  atención directa  a un total de 1.608 personas hasta el mes de abril de 2024, lo que significa un total de 4.824 personas impactadas a través de la estrategia.</t>
  </si>
  <si>
    <t>Frente al mes de mayo de la presente la vigencia, desde la estrategia de gestión social integral se adelantó el proceso de caracterización psicosocial, así mismo, se desarrollaron los protocolos de abordaje psicosocial en los siguientes departamentos: Bogotá, Atlántico, Vichada, Guajira, Santander, Norte de Norte, Cauca, Bolívar, Putumayo, Vaupés, Cesar, Arauca, Antioquia, Caquetá y Guainía. Estas actividades se adelantaron en el marco de las brigadas de gestión social integral, donde participaron otros componentes, como el de diseño y comercial. Al corte se ha logrado beneficiar a 3.788 artesanos a través de la estrategia de gestión social integral impactando a 11.364 personas.</t>
  </si>
  <si>
    <t xml:space="preserve">En el mes Junio se han realizado caracterizaciones  y protocolos de abordaje psicosocial dentro del ejercicio de atencion de la gestion social integral y las brigadas desarrolladas en los territorios. Atenciones realizadas en para este mes en los departamentos de: Choco, Quindío, Guainía, Cauca y Meta. A corte se han logrado beneficiar a 6.250 artesanos por medio de la estrategia de gestion social integral impactando a un total de 18.750 personas. </t>
  </si>
  <si>
    <t xml:space="preserve">Se realizó la caracterización psicosocial de 328 artesanos y artesanas en 10 departamentos y Bogotá, así:  Guainía, Antioquia, Atlántico, Magdalena, Nariño, Santander, Cundinamarca, Sucre, Meta y Bolívar. Por medio de esta actividad se identificó la condición psicosocial de los y las artesanas entrevistadas, así mismo, se pudo reconocer las problemáticas psicosociales que presentan, lo anterior con el fin de orientar la implementación de los protocolos de abordaje psicosocial que se han diseñado. A corte del mes de junio de 2024 se ha logrado beneficiar a 7.865 personas a través de la estrategia, lo cual significa que se ha impactado a 23.595 personas de forma indirecta.  </t>
  </si>
  <si>
    <t xml:space="preserve">Durante el periodo reportado se realizó la caracterización psicosocial de 324 artesanos y artesanas en 12 departamentos, los cuales son: Antioquia, Arauca, Bogotá, Caldas, Cesar, Cundinamarca, Nariño, Norte de Santander, Putumayo, Santander, Sucre, Tolima. Por medio de esta actividad se identificó la condición psicosocial de los y las artesanas entrevistadas, así mismo, se pudo reconocer las problemáticas psicosociales que presentan, lo anterior con el fin de orientar la implementación de los protocolos de abordaje psicosocial que se han diseñado. A corte del mes de agosto de 2024 se ha logrado beneficiar a 8.931  personas a través de la estrategia, lo cual significa que se ha impactado a 26.793 personas de forma indirecta. </t>
  </si>
  <si>
    <t xml:space="preserve">Para el mes de septiembre de 2024, a través de la estrategia de gestión social integral GSI se realizó la caracterización psicosocial de 567 artesanos y artesanas en departamentos, los cuales son: Antioquia, Cauca, Cesar, Bogotá, Choco, Córdoba, Cundinamarca Guainía, La Guajira, Santander, Nariño, Putumayo, Vaupés, Valle del Cauca. Se aplicaron protocolos a 1793. En total acumulado al corte, se han beneficiado un total de 10.439 beneficarios, lo que correpsonde a 31.317 personas impactadas con la estrategia. </t>
  </si>
  <si>
    <t xml:space="preserve">Para el mes de octubre de 2024, a través de la estrategia de gestión social integral GSI se realizó la caracterización psicosocial de 287 artesanos y artesanas en departamentos, los cuales son: Amazonas, Bogotá, Boyacá, Cauca, Cesar, Córdoba, Cundinamarca, Meta, Putumayo, Quindío, Vaupés.  Se aplicaron protocolos a 1.100 artesanos en los departamentos de: Amazonas, Antioquia, Arauca, Atlántico, Bogotá, Bolívar, Boyacá, Caldas, Casanare, Cauca, Caquetá, Cesar, Chocó, Córdoba, Cundinamarca, Huila, La Guajira, Meta, Magdalena, Nariño, Norte de Santander, Putumayo, Quindío, Risaralda, Santander, Sucre, Tolima y Vaupés En total acumulado al corte, se han beneficiado un total de 11.051 artesanos, lo que corresponde a 33.153 personas impactadas con la estrategia. </t>
  </si>
  <si>
    <t xml:space="preserve">Para el mes de noviembre de 2024, a través de la estrategia de gestión social integral GSI se realizó la caracterización psicosocial de 217 artesanos y artesanas en los departamentos de: Bogotá, Boyacá, Cesar, Cundinamarca, Magdalena, Nariño, Risaralda, Tolima, Valle del Cauca, acumulando al corte un total de 5.473 caracterizados.
Se aplicaron protocolos a 923 personas en los  departamentos de: Amazonas, Antioquia, Arauca, Atlántico, Bogotá, Bolívar, Boyacá, Caldas, Casanare, Cauca, Caquetá, Cesar, Chocó, Córdoba, Cundinamarca, Huila, La Guajira, Meta, Magdalena, Nariño, Norte de Santander, Putumayo, Quindío, Risaralda, Santander, Sucre, Tolima y Valle del Cauca. Al corte se han aplicado protocolos a 10.982 personas. 
En total acumulado al corte, se han beneficiado un total de 12.315 artesanos, lo que corresponde a 36.945 personas impactadas con la estrategia. </t>
  </si>
  <si>
    <t xml:space="preserve">Facilitar el incremento de los ingresos de las personas artesanas, a través de la venta de producto artesanal para contribuir al crecimiento económico del sector </t>
  </si>
  <si>
    <t>PDS / AOD</t>
  </si>
  <si>
    <t>Anual</t>
  </si>
  <si>
    <r>
      <rPr>
        <b/>
        <sz val="16"/>
        <color rgb="FFFF0000"/>
        <rFont val="Calibri"/>
        <family val="2"/>
      </rPr>
      <t>3%</t>
    </r>
    <r>
      <rPr>
        <b/>
        <sz val="16"/>
        <color rgb="FF0070C0"/>
        <rFont val="Calibri"/>
        <family val="2"/>
      </rPr>
      <t xml:space="preserve">
</t>
    </r>
    <r>
      <rPr>
        <b/>
        <sz val="16"/>
        <color rgb="FF00B050"/>
        <rFont val="Calibri"/>
        <family val="2"/>
      </rPr>
      <t>39274,8</t>
    </r>
    <r>
      <rPr>
        <b/>
        <sz val="16"/>
        <color rgb="FF0070C0"/>
        <rFont val="Calibri"/>
        <family val="2"/>
      </rPr>
      <t xml:space="preserve">
</t>
    </r>
  </si>
  <si>
    <t>Artesanías de Colombia SA - BIC</t>
  </si>
  <si>
    <t>Subgerencia de Promoción y Generación de Oportunidades Comerciales</t>
  </si>
  <si>
    <t xml:space="preserve">Se define como meta para la vigencia un crecimiento real del 2%, es decir un 15,12% frente al resultado del año anterior para una meta de $35.939.588.378. Durante enero de 2023 se facilitaron ingresos a los artesanos colombianos por valor de $747.201.117,41 representando un avance sobre la meta del año del 2,1%, lo anterior a través de las siguientes iniciativas: *Ingresos por participación en ferias regionales nacionales o internacionales: $594.806.705 e ingresos por inversión en producto artesanal de $152.394.412 </t>
  </si>
  <si>
    <t>En el mes de febrero se facilitaron ingresos a los artesanos por valor de $94.102.826 que sumado al mes anterior representa un monto de $841.303.942 esto es un avance sobre la meta del año del 2,3%, lo anterior a través de las siguientes iniciativas: * ingresos por inversión en producto artesanal de $94.102.826</t>
  </si>
  <si>
    <t>En el mes de marzo se facilitaron ingresos a los artesanos por valor de $170.126.234,67 que sumado al mes anterior representa un monto de $1.011.430.177,61 esto es un avance sobre la meta del año del 2,8%, lo anterior a través de las siguientes iniciativas: *Ingresos por participación en ferias regionales nacionales o internacionales: $2.415.000* ingresos por inversión en producto artesanal de $167.711.234,67</t>
  </si>
  <si>
    <t>En el mes de abril se facilitaron ingresos a los artesanos por valor de $60.559.280 que sumado al mes anterior representa un monto de $1.071.989.457,61 esto es un avance sobre la meta del año del 3%, lo anterior a través de las siguientes iniciativas: *Ingresos por participación en ferias regionales nacionales o internacionales: $3.7211.800 *ingresos por negocios facilitados: $560.000  *Ingresos por inversión en producto artesanal de $22.787.480</t>
  </si>
  <si>
    <t>En el mes de mayo se facilitaron ingresos a los artesanos por valor de $95.167.526 que sumado al mes anterior representa un monto de $1.167.156.983,61 esto es un avance sobre la meta del año del 3,2%, lo anterior a través de las siguientes iniciativas: *ingresos por negocios facilitados: $6.426.000  *Ingresos por inversión en producto artesanal: $88.741.526</t>
  </si>
  <si>
    <t>En el mes de junio se facilitaron ingresos a los artesanos por valor de $145.588.213 que sumado al mes anterior representa un monto de $1.312.745.196,61 esto es un avance sobre la meta del año del 3,7%, lo anterior a través de las siguientes iniciativas: *Ingresos por participación en ferias regionales nacionales o internacionales: $85.648.200 *ingresos por negocios facilitados: $2.510.000 *Ingresos por inversión en producto artesanal de $57.430.013</t>
  </si>
  <si>
    <t>En el mes de julio se facilitaron ingresos a los artesanos por valor de $9.412.616.701 que sumado al mes anterior representa un monto de $10.725.361.897,61 esto es un avance sobre la meta del año del 29,8%, lo anterior a través de las siguientes iniciativas: *Ingresos por participación en Ferias organizadas por ADC: $5.857.983.300  *Ingresos por participación en ferias regionales nacionales o internacionales: $618.040 099 *ingresos por negocios facilitados: $2.750.941.210*Ingresos por inversión en producto artesanal de $185.652.092</t>
  </si>
  <si>
    <t>En el mes de agosto se facilitaron ingresos a los artesanos por valor de $597.634.100 que sumado al mes anterior representa un monto de $11.322.995.997,61 esto es un avance sobre la meta del año del 31,5%, lo anterior a través de las siguientes iniciativas:*Ingresos por participación en ferias regionales nacionales o internacionales: $143.783.500 *ingresos por negocios facilitados: $28.765.400*Ingresos por inversión en producto artesanal de $425.085.200</t>
  </si>
  <si>
    <t>En el mes de septiembre se facilitaron ingresos a los artesanos por valor de $339.709.613 que sumado al mes anterior representa un monto de $11.662.705.611 esto es un avance sobre la meta del año del 32,5%, lo anterior a través de las siguientes iniciativas:*Ingresos por participación en ferias regionales nacionales o internacionales: $96.624.500  *Ingresos por inversión en producto artesanal de $243.085.113.</t>
  </si>
  <si>
    <t xml:space="preserve">En el mes de octubre se facilitaron ingresos a los artesanos por valor de $438.117.984, que sumado al mes anterior representa un monto de $12.100.823.594,61; esto es un avance sobre la meta del año del 33,7%, lo anterior a través de las siguientes iniciativas: por participación de artesanos en ferias territoriales $112.497.750; por negocios facilitados $23.026.700; por ingresos a través de la inversión en producto artesanal $302.593.534. </t>
  </si>
  <si>
    <t>En el mes de noviembre se facilitaron ingresos a los artesanos por valor de $1.194.086.472, que sumado al mes anterior representa un monto de $13.294.910.067; esto es un avance sobre la meta del año del 37%, lo anterior a través de las siguientes iniciativas: por participación de artesanos en 13 ferias territoriales $1.039.524.520; por negocios facilitados $16.730.000; por ingresos a través de la inversión en producto artesanal $137.831.952.</t>
  </si>
  <si>
    <t>En el mes de diciembre se facilitaron ingresos a los artesanos por valor de $25.221.628.879,16, que sumado al mes anterior representa un monto de $38.516.538.945,777; esto es un cumplimiento de la meta del año del 107,17%, lo anterior a través de las siguientes iniciativas: por participación de artesanos en 80 ferias territoriales $2.963.060.118; por negocios facilitados $8.548.642.310; por ingresos a través de la inversión en producto artesanal $2.143.962.925,97. Todo lo anterior, comparado con el mismo periodo de tiempo del 2022, representa un crecimiento nominal de 23,37% sobre un monto de ingresos de $31.221 millones en 2022. Esto significa un crecimiento real del 12,9% (Tomado de base el IPC 2023 de 9,28%)</t>
  </si>
  <si>
    <t>Teniendo en cuenta que la meta para la vigencia corresponde a un crecimiento real del 3%, es decir un 12,28% (incluido el IPC de 2023) frente al resultado del año anterior, se espera en 2024 alcanzar un monto de ingresos de los artesnos por valor de $43.246.369.928. Durante enero de 2024 se facilitaron ingresos a los artesanos colombianos por valor de $892.622.818, representando un avance sobre la meta del año del 2,1%. Lo anterior a través de las siguientes iniciativas: *Ingresos por participación en ferias regionales nacionales o internacionales: $892.622.818.</t>
  </si>
  <si>
    <t>En el mes de febrero facilitaron ingresos a los artesanos colombianos por valor de $54.535.320, que sumado a los $892.622.818, evidencia un total al corte de $947.158.138, representando un avance sobre la meta del año del 2,2%. En el mes de febrero el aporte a estos ingresos fue a través de la iniciativa de ingresos de los artesanos por comercialización de ADC: $ 46.452.320 (este valor corresponde a los pagos a los artesanos en enero y febrero de 2024, de acuerdo a ejecución presupuestal, los ingresos de los artesanos provenientes por el pago del rezago presupuestal de este rubro, no se incluyen por que fueron reportados en el año 2023) y por participación en ferias territoriales: $8.083.000</t>
  </si>
  <si>
    <t>Durante marzo se facilitaron ingresos a los artesanos por valor de $558.532.409, que sumado a los $947.158.138, evidencia un total de $1.505.690.547, representando un avance sobre la meta del año del 3,5%. En el mes de marzo el aporte a estos ingresos corresponde a: Ingresos por participación en ferias y eventos regionales e internacionales $109.603.000; ingresos por oportunidades comerciales a los artesanos $4.600.000; ingresos a los artesanos por comercialización en Artesanías de Colombia $444.329.409.</t>
  </si>
  <si>
    <t>Durante el mes de abril se facilitaron ingresos a los artesanos colombianos por valor de $200.097.541, que sumado a los $1.505.690.547, evidencia un total de $1.705.788.088, representando un avance sobre la meta del año del 3,9%. En el mes de abril el aporte a estos ingresos corresponde a: Ingresos por participación en ferias y eventos regionales e internacionales $7.606.000; ingresos por oportunidades comerciales a los artesanos $18.438.000; ingresos a los artesanos por comercialización en Artesanías de Colombia $174.053.541,2</t>
  </si>
  <si>
    <t>Durante el mes de mayo se facilitaron ingresos a los artesanos colombianos por valor de $245.329.231, que sumado a los $1.705.788.088, evidencia un total de $1.951.117.319, representando un avance sobre la meta del año del 4,51% (Meta: $43.246MM). En el mes de mayo el aporte a estos ingresos corresponde a: Ingresos por participación en ferias y eventos regionales e internacionales $72.369.500; ingresos a los artesanos por comercialización en Artesanías de Colombia $172.959.731.</t>
  </si>
  <si>
    <t>Durante el mes de junio se facilitaron ingresos a los artesanos colombianos por valor de $378.566.953, que sumado a la fecha, se evidencia un total de $2.329.684.272,2, representando un avance sobre la meta del año del 5,4% (Meta: $43.246MM). En el mes de junio el aporte a estos ingresos corresponde a: Ingresos por participación en ferias y eventos regionales e internacionales $16.159.000; ingresos a los artesanos por comercialización en Artesanías de Colombia $362.407.953.</t>
  </si>
  <si>
    <t>Durante el mes de julio se facilitaron ingresos a los artesanos colombianos por valor de $6.834.092.833, que sumado a la fecha, se evidencia un total de $9.163.777.105 representando un avance sobre la meta del año del 21,2% (Meta: $43.246MM). En el mes de julio el aporte a estos ingresos corresponde a: ingresos por ferias organizadas en asocio con terceros, Expoartesano $6.180.437.481, ingresos por participación en ferias y eventos regionales e internacionales (Total acumulado de M1 a M7: 38 territorial y 1 internacional): $558.891.495; ingresos a los artesanos por comercialización en Artesanías de Colombia $94.763.857.</t>
  </si>
  <si>
    <t xml:space="preserve">Durante el mes de agosto se facilitaron ingresos a los artesanos colombianos por valor de $3.612.761.126, que sumado a la fecha, se evidencia un total de $12.776.538.231 representando un avance sobre la meta del año del 32,5% (Meta: $39.275 MM, meta ajustada a partir del mes de agosto, debido al aplazamiento de recursos). En el mes de agosto el aporte a estos ingresos corresponde a: ingresos por participación en ferias y eventos regionales e internacionales:  $89.221.000; ingresos por oportunidades comerciales a los artesanos $2.986.764.906; ingresos a los artesanos por comercialización en Artesanías de Colombia $536.775.220. Nota: Se termina de validar evidencias de espacio de promoción de meses anteriores y se dejan en el acumulado del mes de agosto. </t>
  </si>
  <si>
    <t xml:space="preserve">Durante el mes de septiembre se facilitaron ingresos a los artesanos colombianos por valor de $1.275.108.603, que sumado a la fecha, se evidencia un total de $14.051.646.834 representando un avance sobre la meta del año del 35,78% (Meta: $39.275 MM, desde el mes de agosto). En el mes de septiembre el aporte a estos ingresos corresponde a: ingresos por participación en ferias y eventos regionales e internacionales:  $1.030.235.519; ingresos por oportunidades comerciales a los artesanos $13.775.000; ingresos a los artesanos por comercialización en Artesanías de Colombia $231.098.084. </t>
  </si>
  <si>
    <t>Durante el mes de octubre se facilitaron ingresos a los artesanos colombianos por valor de $287.754.881, que sumado a la fecha, se evidencia un total de $14.339.401.715, representando un avance sobre la meta del año del 36,51% (Meta: $39.275 MM, desde el mes de agosto). En el mes de octubre el aporte a estos ingresos corresponde a: ingresos por participación en ferias y eventos regionales e internacionales:  $65.208.567; ingresos por oportunidades comerciales a los artesanos $3.658.000; ingresos a los artesanos por comercialización en Artesanías de Colombia $218.888.314.</t>
  </si>
  <si>
    <t>Durante el mes de noviembre se facilitaron ingresos a los artesanos colombianos por valor de $391.261.449, que sumado a la fecha, se evidencia un total de $14.730.663.164, representando un avance sobre la meta del año del 37,51% (Meta: $39.275 MM, desde el mes de agosto). En el mes de noviembre el aporte a estos ingresos corresponde a: ingresos por participación en ferias y eventos regionales e internacionales: $151.187.722; ingresos por oportunidades comerciales a los artesanos $2.731.000; ingresos a los artesanos por comercialización en Artesanías de Colombia $237.342.727.</t>
  </si>
  <si>
    <t>Implementar una estrategia para el fortalecimiento y crecimiento productivo de la Economía Popular para el acceso a mercados y generación de mayores ingresos por parte de sus unidades productivas</t>
  </si>
  <si>
    <t>Unidades productivas de la Economía Popular vinculadas a instrumentos para el fortalecimiento productivo y empresarial</t>
  </si>
  <si>
    <t xml:space="preserve"> VDE </t>
  </si>
  <si>
    <t xml:space="preserve">MiPymes </t>
  </si>
  <si>
    <t>Formular e implementar estrategias de fortalecimiento de las unidades productivas las comunidades y pueblos  Étnicos</t>
  </si>
  <si>
    <t>Programa para la sostenibilidad de unidades productivas del pueblo Rrom diseñado e implementado</t>
  </si>
  <si>
    <t>Unidades productivas fortalecidas que fomenten la transformación y comercialización de productos basados en la biodiversidad silvestre en los 6 departamentos de la región amazónica</t>
  </si>
  <si>
    <t xml:space="preserve">Implementar un Régimen Simplificado de Insolvencia Empresarial para la Sostenibilidad y Crecimiento Empresarial de la Economía Popular y Comunitaria. </t>
  </si>
  <si>
    <t>Implementación de los procedimientos simplificado de insolvencia empresarial de la Economía Popular y Comunitaria</t>
  </si>
  <si>
    <t>Delegatura de Procedimientos de Insolvencia</t>
  </si>
  <si>
    <t>Promover a través de los diversos programas de fomento el uso estratégico de la propiedad industrial como herramienta de competitividad para la EP.</t>
  </si>
  <si>
    <t>Programas de fomento para el uso estratégico de la propiedad industrial en la Economía Popular</t>
  </si>
  <si>
    <t>Diseñar y ejecutar programas de divulgación en coordinación con actores públicos y privados del orden nacional y territorial</t>
  </si>
  <si>
    <t>Programas de transferencia de conocimientos orientada a la economía popular.</t>
  </si>
  <si>
    <t xml:space="preserve">Fortalecer unidades productivas lideradas por población migrante, retornados y Colombianos Residentes en Comunidades de Acogida. </t>
  </si>
  <si>
    <t xml:space="preserve">Unidades productivas atendidas lideradas por población migrante, retornados y Colombianos Residentes en Comunidades de Acogida. </t>
  </si>
  <si>
    <t xml:space="preserve">Diseño y estructuración de instrumentos de inclusión financiera para la población de Economía Popular </t>
  </si>
  <si>
    <t>Unidades productivas de la Economía Popular beneficiarias de instrumentos de inclusión financiera</t>
  </si>
  <si>
    <t>Identificar los obstáculos de acceso a financiación que enfrentan los agentes de la economía popular, tanto de las unidades económicas de baja escala (personales, familiares, micronegocios o microempresas), como de las que tienen oficios y ocupaciones mercantiles (producción, distribución y comercialización de bienes y servicios).</t>
  </si>
  <si>
    <t>Estudio de identificación de obstáculos de acceso a financiación que enfrentan los agentes de la economía popular</t>
  </si>
  <si>
    <t>Reorientar la estrategia comercial y de comunicaciones que permita profundizar la inclusión crediticia priorizando a la población subatendida o no atenida por el sector financiero tradicional.</t>
  </si>
  <si>
    <t>Valor de créditos garantizados a población subatendida o no atenida por el sector financiero tradicional .</t>
  </si>
  <si>
    <t>FNG</t>
  </si>
  <si>
    <t>Oficina Asesora de Planeación y Gestión Integral</t>
  </si>
  <si>
    <t>Valor de créditos respaldados con productos especiales de garantías para mujeres</t>
  </si>
  <si>
    <t>Cierre de brechas territoriales</t>
  </si>
  <si>
    <t>Promover y fortalecer el desarrollo económico de las regiones, focalizando esfuerzos en las más vulnerables y rezagadas para cerrar brechas existentes.</t>
  </si>
  <si>
    <t>Índice Departamental de Internacionalización (IDI)</t>
  </si>
  <si>
    <t>Índice</t>
  </si>
  <si>
    <t xml:space="preserve">          2.32</t>
  </si>
  <si>
    <t>Incremento promedio de la asignación presupuestal en los programas dirigidos a los departamentos que históricamente han recibido menor financiación desde el sector</t>
  </si>
  <si>
    <t>Generar capacidades a actores locales sobre instrumentos de Política Programas y proyectos.​</t>
  </si>
  <si>
    <t>Instancias territoriales con capacidades instaladas en instrumentos de política, programas y proyectos.</t>
  </si>
  <si>
    <t>Brindar asistencia técnica para el desarrollo de aglomeraciones productivas</t>
  </si>
  <si>
    <t>Aglomeraciones productivas (clústeres) asistidas</t>
  </si>
  <si>
    <t>Departamentos apoyados en el proceso de identificación y priorización de las apuestas productivas</t>
  </si>
  <si>
    <t>Desarrollar la estrategia de aglomeraciones productivas o clúster para la creación de encadenamientos entre sectores y regiones</t>
  </si>
  <si>
    <t>Empresas asistidas por medio de iniciativas clúster o aglomeraciones productivas</t>
  </si>
  <si>
    <t>Focalizar intervenciones en territorios estratégicos para cierre de brechas (aquellos que históricamente han tenido intervenciones o acompañamientos reducidos por parte del sector CIT.)</t>
  </si>
  <si>
    <t>Intervenciones focalizadas en territorios estratégicos para cierre de brechas</t>
  </si>
  <si>
    <r>
      <rPr>
        <sz val="11"/>
        <color rgb="FF000000"/>
        <rFont val="Calibri"/>
        <family val="2"/>
      </rPr>
      <t xml:space="preserve">Implementación de ciclos de socialización sobre generación de valor, control de integraciones empresariales y construcción de </t>
    </r>
    <r>
      <rPr>
        <i/>
        <sz val="11"/>
        <color rgb="FF000000"/>
        <rFont val="Calibri"/>
        <family val="2"/>
      </rPr>
      <t>clustering</t>
    </r>
    <r>
      <rPr>
        <sz val="11"/>
        <color rgb="FF000000"/>
        <rFont val="Calibri"/>
        <family val="2"/>
      </rPr>
      <t xml:space="preserve"> (esquemas asociativos) para fomentar el desarrollo regional.</t>
    </r>
  </si>
  <si>
    <t>Programa de transferencia de conocimientos en generación de valor, control de integraciones empresariales y construcción de clustering.</t>
  </si>
  <si>
    <t>Implementar estrategias de generación de competencias en derecho de consumo  dirigidas a  Niños, Niñas y adolescentes y población vulnerable o en condición de discapacidad.</t>
  </si>
  <si>
    <t>Guías de Aprendizaje en Derecho de Consumo adaptadas a 3 diferentes grupos vulnerables, minorías étnicas y en condición de discapacidad</t>
  </si>
  <si>
    <t xml:space="preserve">               -</t>
  </si>
  <si>
    <t>Diseñar estrategias para que las entidades que adelantan procesos de contratación pública favorezcan la dinámica de competencia dentro del sistema de compra pública y promuevan las mejores condiciones de contratación para el Estado con la inclusión de agentes de la Economía Popular</t>
  </si>
  <si>
    <t>Programa de capacitación en procesos de contratación pública para el fomento de la competencia y la inclusión de los agentes de la economía popular.</t>
  </si>
  <si>
    <t>Desarrollar programas de fortalecimiento de habilidades duras y blandas reconociendo el tejido empresarial en el territorio que fomente la productividad ​</t>
  </si>
  <si>
    <t>Planes de acción para disminución de brechas de capacidades de medición y calibración, desarrollados</t>
  </si>
  <si>
    <t>Sectores de las regiones con identificación de brechas de capacidades metrológicas</t>
  </si>
  <si>
    <t xml:space="preserve">Construir protocolos, herramientas técnicas e informativas que protejan los derechos y autonomía de las comunidades Negras, Afrocolombianas, Raizales y Palenqueras para desarrollar las actividades turísticas en los territorios que están bajo su jurisdicción y de acuerdo a la vocación turística </t>
  </si>
  <si>
    <t>Protocolos, herramientas técnicas e informativas elaboradas y concertadas con las Comunidades Negras, Afrocolombianas, Raizales y Palenqueras</t>
  </si>
  <si>
    <t>Apoyar a las regiones en la implementación de proyectos de alto impacto para el fortalecimiento de cadenas productivas</t>
  </si>
  <si>
    <t>Proyectos de alto impacto asistidos para el fortalecimiento de cadenas productivas para fortalecer las Apuestas Estratégicas Productivas</t>
  </si>
  <si>
    <t>Interconexión de las autoridades miembros de la RNPC en las Casas Regionales de Protección al Consumidor, para difundir los derechos de los consumidores en las regiones del país.</t>
  </si>
  <si>
    <t>Estrategia para para lograr interconexión de las autoridades miembros de la RNPC</t>
  </si>
  <si>
    <t>Fortalecer programas de financiación y formalización a MiPymes​</t>
  </si>
  <si>
    <t xml:space="preserve">Programas de inclusión financiera y cierre de brechas para MiPymes, diseñados y fortalecidos </t>
  </si>
  <si>
    <t xml:space="preserve">Número </t>
  </si>
  <si>
    <t>Micro, pequeñas y medianas empresas beneficiarias de productos financieros</t>
  </si>
  <si>
    <t>Micro, pequeñas y medianas empresas beneficiarias de productos no financieros</t>
  </si>
  <si>
    <t>Acercar la oferta y la demanda con plataformas de conexión financiera</t>
  </si>
  <si>
    <t>Microempresarios registrados en la plataforma neocrédito</t>
  </si>
  <si>
    <t>Transformación Institucional</t>
  </si>
  <si>
    <t>Desarrollar e implementar estrategias para la medición de la gestión con impacto en la labor de los servidores y en el bienestar de los ciudadanos</t>
  </si>
  <si>
    <t>Implementación de planes de acción con metodología Great Place to Work, para mejorar los indicadores institucionales</t>
  </si>
  <si>
    <t>Secretaría General</t>
  </si>
  <si>
    <t xml:space="preserve">Actualizar el diagnóstico de fortalezas y aspectos a mejorar relacionados con el fortalecimiento del liderazgo y el talento humano (política de integridad pública)
</t>
  </si>
  <si>
    <t>Test de Percepción de Integridad por servidor público, para mejorar los indicadores institucionales, aplicado</t>
  </si>
  <si>
    <t>Diseñar e implementar un programa de capacitación y diálogo para  la apropiación de los valores del servicio público, el  fortalecimiento e integración de mecanismos, instrumentos administrativos y orientaciones que garanticen la idoneidad en la prestación del servicio, la apertura del servidor público al diálogo con la ciudadanía</t>
  </si>
  <si>
    <t>Sesiones de capacitación y sensibilización  a los servidores públicos para el fortalecimiento y adopción de la cultura de integridad, para mejorar los indicadores institucionales</t>
  </si>
  <si>
    <t>Realizar el alistamiento de los datos para que éstos puedan ser procesados y reutilizados por terceros, de acuerdo con la guía de datos abiertos de MinTIC</t>
  </si>
  <si>
    <t>Alistamiento de datos realizados de acuerdo con el Plan de Apertura, siguiendo la guía de datos abiertos de MinTIC</t>
  </si>
  <si>
    <t>Ministerio de Comercio, Industria y Turismo</t>
  </si>
  <si>
    <t> E OFICINA DE SISTEMAS DE INFORMACIÓ</t>
  </si>
  <si>
    <t>Difundir la publicación de los datos con los actores y grupos de interés, de acuerdo con la guía de datos abiertos de MinTIC</t>
  </si>
  <si>
    <t>Acciones de comunicación y difusión de la publicación de los datos en el Plan de Comunicaciones de la entidad definidas</t>
  </si>
  <si>
    <t>100.00%</t>
  </si>
  <si>
    <t xml:space="preserve"> Sector CIT </t>
  </si>
  <si>
    <t>Optimizar la ejecución presupuestal</t>
  </si>
  <si>
    <t>Recursos de inversión comprometidos</t>
  </si>
  <si>
    <t>* Información generada por la Subgerencia Administrativa y Financiera
*Reporte de avances al PEI en Isolucion</t>
  </si>
  <si>
    <t>GAF</t>
  </si>
  <si>
    <t xml:space="preserve"> Subgerencia Administrativa y Financiera </t>
  </si>
  <si>
    <t>Camilo Efrén Jimenez</t>
  </si>
  <si>
    <t xml:space="preserve">Elaborar diagnóstico del estado de los trámites que tienen relación con el ciudadano para identificar y clasificar aquellos con mayor número de reprocesos y de gran impacto para la ciudadanía. </t>
  </si>
  <si>
    <t>Diagnóstico del estado de los trámites y servicios.</t>
  </si>
  <si>
    <t>0.50</t>
  </si>
  <si>
    <t>OAP / Grupo Relación Estado - Ciudadano</t>
  </si>
  <si>
    <t>Elaborar el plan de acción para la racionalización de trámites.</t>
  </si>
  <si>
    <t>Plan de Acción para la racionalización de trámites</t>
  </si>
  <si>
    <t>1.00</t>
  </si>
  <si>
    <t>0.00</t>
  </si>
  <si>
    <t>Ejecutar y poner en marcha del Plan de Acción.</t>
  </si>
  <si>
    <t>Seguimiento al Plan de Acción</t>
  </si>
  <si>
    <t xml:space="preserve">Diseñar un instrumento de participación ciudadana y medir la experiencia frente al(los) trámite(s) racionalizados. </t>
  </si>
  <si>
    <t xml:space="preserve">Informe del resultado de la medición de la experiencia ciudadana. </t>
  </si>
  <si>
    <t>Satisfacer las necesidades y solucionar los problemas de los ciudadanos mediante el rediseño de la estructura y el aumento de cargos en la planta de personal</t>
  </si>
  <si>
    <t>Diagnóstico institucional y propuesta de estructura y planta de personal</t>
  </si>
  <si>
    <t>Secretaria General</t>
  </si>
  <si>
    <t xml:space="preserve">Propuesta actos administrativos de la modificación de la estructura y planta </t>
  </si>
  <si>
    <t>Incrementar el nivel de impacto en los programas de formación y/o capacitación que adelanta la Superintendencia de Sociedades, como contribución al desarrollo personal y profesional de los colaboradores</t>
  </si>
  <si>
    <t>Disminución de la brecha de conocimiento de los servidores públicos a través de los programas y/o actividades de capacitación realizadas.</t>
  </si>
  <si>
    <t>Dirección de Talento Humano</t>
  </si>
  <si>
    <t>Incremento en transferencia de aprendizaje de acuerdo con los programas y/o actividades de capacitación realizadas.</t>
  </si>
  <si>
    <t>7.50%</t>
  </si>
  <si>
    <t>Transferencia de conocimientos a puesto de trabajo de acuerdo con los programas y/o actividades de capacitación realizadas.</t>
  </si>
  <si>
    <t>Servidores públicos que participaron en actividades de capacitación y/o formación</t>
  </si>
  <si>
    <t>61.5%</t>
  </si>
  <si>
    <t>66.5%</t>
  </si>
  <si>
    <t>Actividades de formación y/o capacitación realizadas</t>
  </si>
  <si>
    <t>Actividades de gestión de conocimiento internas realizadas</t>
  </si>
  <si>
    <t xml:space="preserve">Diseñar un programa y capacitar al personal de planta y contratistas en temas de planeación estratégica:
- MIPG / MGA / MECI / Formulación de Proyectos de Inversión / Indicadores de Gestión </t>
  </si>
  <si>
    <t>Cobertura de servidores (planta y contratistas) que participaron en los cursos relacionados con temas de planeación estratégica</t>
  </si>
  <si>
    <t>Disponer de información pública útil para el ciudadano, identificada, actualizada y disponible en el tiempo.</t>
  </si>
  <si>
    <t>DataSets actualizados</t>
  </si>
  <si>
    <t xml:space="preserve">DTIC / Arquitectura de Datos </t>
  </si>
  <si>
    <t>Optimización de la Ejecución Presupuestal</t>
  </si>
  <si>
    <t>Secretaria General / Dirección Financiera / OAP</t>
  </si>
  <si>
    <t>Socialización de los avances de la Planeación Estratégica y principales logros sectoriales al interior de cada entidad</t>
  </si>
  <si>
    <t>Publicación de los avances y principales logros del sector al interior de las entidades</t>
  </si>
  <si>
    <t>Despacho / Grupo de Comunicaciones / OAP</t>
  </si>
  <si>
    <t>Alistamiento de datos realizados de acuerdo al Plan de Apertura, siguiendo la guía de datos abiertos de MinTIC</t>
  </si>
  <si>
    <t>Acciones de comunicación y difusión de la publicación de los datos definidas en el Plan de Comunicaciones de la entidad</t>
  </si>
  <si>
    <t>Diseñar un programa y capacitar al personal de planta y contratistas en temas de planeación estratégica</t>
  </si>
  <si>
    <t>Personal de planta y contratistas que culminaron el curso de planeación estratégica</t>
  </si>
  <si>
    <t>Implementar mecanismos, estrategias, planes que incorporen medidas institucionales para el ahorro de energía e implementar medidas de eficiencia energética</t>
  </si>
  <si>
    <t>Plan Operativo Anual de Relación Estado Ciudadano ejecutado</t>
  </si>
  <si>
    <t>Simplificar, estandarizar, eliminar, optimizar y automatizar trámites y otros procedimientos administrativos  (OPAS)</t>
  </si>
  <si>
    <t>Actos administrativos de fondo proferidos y notificados en termino</t>
  </si>
  <si>
    <t xml:space="preserve">   1,146.00</t>
  </si>
  <si>
    <t xml:space="preserve">    1,585.00</t>
  </si>
  <si>
    <t>Evaluar la percepción ciudadana frente a la satisfacción de sus necesidades y expectativas respecto de la gestión de la entidad</t>
  </si>
  <si>
    <t xml:space="preserve">Satisfacción ciudadana </t>
  </si>
  <si>
    <t xml:space="preserve">          0.80</t>
  </si>
  <si>
    <t xml:space="preserve">          0.83</t>
  </si>
  <si>
    <t xml:space="preserve">          0.84</t>
  </si>
  <si>
    <t xml:space="preserve">          0.86</t>
  </si>
  <si>
    <t>Desarrollar e implementar una estrategia para el uso de tecnologías y proyectos de innovación respecto del manejo y tratamiento de los archivos</t>
  </si>
  <si>
    <t>Estrategias que propicien el uso de tecnologías y los proyectos de la innovación
(café lideres – SGDEA)</t>
  </si>
  <si>
    <t xml:space="preserve">Dirección Administrativa/ Grupo de Gestión Documental </t>
  </si>
  <si>
    <t>Desarrollar capacitaciones sobre la cultura archivística y de las estrategias que permitan fortalecer las capacidades para el adecuado manejo y tratamiento de los archivos para servidores públicos y contratistas, dentro del Plan de Anual de Capacitaciones.</t>
  </si>
  <si>
    <t>Funcionaros y contratistas capacitados  en cultura archivística y de las estrategias que permitan fortalecer las capacidades para el adecuado manejo y tratamiento de los archivos</t>
  </si>
  <si>
    <t>Dirección Administrativa/ Grupo de Gestión Documental</t>
  </si>
  <si>
    <t>Desarrollar e implementar acciones de conservación y difusión del patrimonio documental de la nación como fuente de memoria e identidad cultural.</t>
  </si>
  <si>
    <t>Acciones de conservación y difusión del patrimonio documental de la nación implementadas</t>
  </si>
  <si>
    <t xml:space="preserve">Sector </t>
  </si>
  <si>
    <t>Grupo Gestión Documental</t>
  </si>
  <si>
    <t>Diseñar e implementar estrategias de divulgación que le permita a los ciudadanos conocer sobre los temas de gestión documental que sirva como herramienta de control social de la Gestión Pública</t>
  </si>
  <si>
    <t>Estrategias  de divulgación implementadas</t>
  </si>
  <si>
    <t>Desarrollar e implementar acciones para el uso de tecnologías y proyectos de innovación respecto del manejo y tratamiento de los archivos.</t>
  </si>
  <si>
    <t>Acciones para el uso de tecnologías y proyectos de innovación respecto del manejo y tratamiento de los archivos implementadas</t>
  </si>
  <si>
    <t>Comunicar a la opinión pública, tanto en el país como del exterior, las políticas de comercio, industria y turismo, del Gobierno del Cambio..
Profundizar el conocimiento, en todo el territorio nacional, del objetivo, alcance y herramientas de las polític</t>
  </si>
  <si>
    <t>Entidades del Sector alineadas a la directriz de manejo de imagen y plan de medios de la Presidencia de la República.</t>
  </si>
  <si>
    <t>Sector CIT</t>
  </si>
  <si>
    <t>Grupo de Comunicaciones</t>
  </si>
  <si>
    <t>Divulgar ante la opinión pública los hitos, principales resultados y el impacto en el bienestar de los colombianos que tiene la implementación de las políticas del Ministerio de Comercio y Turismo.</t>
  </si>
  <si>
    <t>Contenidos periodísticos (boletines-fotonoticias, ruedas de prensa y videos) producidos y difundidos en medios masivos de comunicación.</t>
  </si>
  <si>
    <t>Comunicar a la opinión pública, tanto en el país como del exterior, las políticas de comercio, industria y turismo, del Gobierno del Cambio..
Profundizar el conocimiento, en todo el territorio nacional, del objetivo, alcance y herramientas de las políticas que se pondrán en marcha.
Divulgar ante la opinión pública los hitos, principales resultados y el impacto en el bienestar de los colombianos que tiene la implementación de las políticas del Ministerio de Comercio y Turismo.
Liderar la conversación digital de la #JusticiaEconómica  y el tono positivo en redes y  medios masivos, frente a los temas que lidera el Ministerio.</t>
  </si>
  <si>
    <t>Espacios de opinión difundidos en los que los voceros divulgan gestión de la entidad (columnas, entrevistas y conexiones directas vía redes sociales).</t>
  </si>
  <si>
    <t>Liderar la conversación digital de la #JusticiaEconómica  y el tono positivo en redes y  medios masivos, frente a los temas que lidera el Ministerio.</t>
  </si>
  <si>
    <t>Impresiones alcanzadas, en las cuentas institucionales de redes sociales,  con las publicaciones realizadas.</t>
  </si>
  <si>
    <t>1,000,000</t>
  </si>
  <si>
    <t>1,200,000</t>
  </si>
  <si>
    <t>1,400,000</t>
  </si>
  <si>
    <t xml:space="preserve">Difundir el patrimonio documental bibliográfico del sector artesanal del país. </t>
  </si>
  <si>
    <t>Consultas en los sistemas bibliográficos</t>
  </si>
  <si>
    <t>* Información generada por la Oficina Asesora de Planeación e Información
*Reporte de avances al PEI en Isolucion</t>
  </si>
  <si>
    <t>PSS</t>
  </si>
  <si>
    <t>Oficina Asesora de Planeación e Información - CENDAR</t>
  </si>
  <si>
    <t>Johanna Charry</t>
  </si>
  <si>
    <t xml:space="preserve">Michelle Olarte </t>
  </si>
  <si>
    <t>Medir si el alcance de los mensajes planteados en la Estrategia de Comunicaciones en torno a valores, elementos corporativos misionales y proyectos estratégicos de la entidad son los resaltados por los medios de comunicación cuando hacen referencia a los mensajes misionales y de sector.</t>
  </si>
  <si>
    <t xml:space="preserve">Publicaciones positivas o neutras logradas en los medios que contengan los mensajes claves relacionados con la estrategia Entidad.          </t>
  </si>
  <si>
    <t>Grupo de Comunicaciones/Despacho Superintendencia de Sociedades</t>
  </si>
  <si>
    <t>Diseñar mecanismos que favorezcan la innovación institucional para crear y potenciar soluciones eficientes en cuanto a recursos económicos, de tiempo y espacio incentivando la generación de nuevo conocimiento.</t>
  </si>
  <si>
    <t>Negocios de administración y Fondos de Inversión Colectiva con empresas del sector de CIT</t>
  </si>
  <si>
    <t>FIDUCOLDEX</t>
  </si>
  <si>
    <t xml:space="preserve">Dirección de Finanzas y Planeacion </t>
  </si>
  <si>
    <t>Pendientes por definir (por favor ponerse en contacto con la OAPS)</t>
  </si>
  <si>
    <t>Ingresos por nuevos negocios</t>
  </si>
  <si>
    <t>$ 2,673</t>
  </si>
  <si>
    <t>$ 3,037</t>
  </si>
  <si>
    <t>Negocios de fuente de pagos y garantía con empresas del sector de CIT contratados</t>
  </si>
  <si>
    <t>Puntos porcentuales de incremento en la política de gestión del conocimiento e innovación del Índice de Desempeño Institucional - IDI de la Entidad.</t>
  </si>
  <si>
    <t>74.4</t>
  </si>
  <si>
    <t>Contratos con criterios ambientales de sostenibilidad adjudicados</t>
  </si>
  <si>
    <t xml:space="preserve">             -  </t>
  </si>
  <si>
    <t xml:space="preserve">Acciones para el uso de tecnologías y proyectos de innovación respecto del manejo y tratamiento de los archivos implementadas </t>
  </si>
  <si>
    <t>Implementar el Marco de Interoperabilidad en cada una de las entidades del sector comercio, industria y turismo, con el fin de fortalecer los trámites y servicios que se prestan a los grupos de valor.</t>
  </si>
  <si>
    <t>Marco de Interoperabilidad implementado</t>
  </si>
  <si>
    <t>Oficina de Tecnología e Informática</t>
  </si>
  <si>
    <t>Estrategia 6.1 - Posicionamiento del Talento Humano como Activo Estratégico de las Entidades Del Sector</t>
  </si>
  <si>
    <t>Adelantar el rediseño institucional y la estrategia de provisión de empleo para las plantas de las entidades del Sector</t>
  </si>
  <si>
    <t>Rediseño institucional implementado</t>
  </si>
  <si>
    <t>GTH</t>
  </si>
  <si>
    <t>Sandra Vargas</t>
  </si>
  <si>
    <t xml:space="preserve">Se adelantó la actualización del documento que contiene cada uno de los pasos establecidos en la Guia de Formalización del Empleo Público emitida por el DAFP y se reportó a dicha entidad. </t>
  </si>
  <si>
    <t xml:space="preserve">Para dar cumplimiento a las directivas del gobierno nacional frente a la Formalización del Empleo Público,  el mecanismo seleccionado en Artesanías de Colombia S.A. – BIC, para tal fin, es la ampliación de la planta de personal existente. </t>
  </si>
  <si>
    <t>En la formulación del anteproyecto presupuestal para la vigencia 2024, presentado en el mes de marzo del presente año, se realizó una propuesta de ampliación de la planta de personal existente, acorde con las indicaciones impartidas por el Ministerio de Hacienda y Crédito Público, a través de la Circular Externa 010 del 23 de febrero de 2023 y sus anexos</t>
  </si>
  <si>
    <t>Artesanías de Colombia S.A. – BIC estuvo en espera de las nuevas directrices del Gobierno Nacional, a través del Departamento Administrativo de la Función Pública, respecto a los nuevos lineamientos para la implementación de la directriz de formalización del empleo público y, de manera simultánea se avanzó en la revisión de  de nuevo modelo de operación y de la nueva planeación estrategica, sustentada en el PND</t>
  </si>
  <si>
    <t>Se realizó la contratación de la firma Munevar Internacional SAS con el objeto de “Prestar servicios profesionales para acompañar a Artesanías de Colombia S.A.- BIC en la implementación de gestión de cambio, así como diseñar y ejecutar estrategias tendientes a minimizar riesgo psicosocial en la entidad”. En el marco de este contrato se está adelantando la planeación correspondiente para acompañar el proceso de rediseño institucional, en cada una de sus fases, particularmente en lo que atañe a gestión del cambio.</t>
  </si>
  <si>
    <t xml:space="preserve">Se elaboró y aprobó por parte de la Gerencia General, el cronograma de trabajo para la presente vigencia.
La firma contratista adelantó entrevistas, reuniones y construcción de un plan de Gestión del cambio. </t>
  </si>
  <si>
    <t>Se dio inicio al levantamiento de cargas laborales para cada uno de los cargos de planta aprobados actualmente en la entidad, lo cual se espera terminar en el mes de octubre del año en curso, de acuerdo con la metodología definida por el DAFP  y como parte de los requisitos de la metodología de rediseño organizacional impartido por el gobierno nacional. El día 27 de julio se adelantó una reunión virtual con el asesor encargado del DAFP para el tema de rediseño, tendiente a hacer la revisión del cronograma y entregables requeridos, así como para la resolución de dudas e inquietudes. El asesor indicó que los procesos y documentos eran precisos.</t>
  </si>
  <si>
    <t>El 25 de agosto de 2023 se expide la Resolución 2023001126 por la cual se crea el equipo técnico para la formalización laboral por un trabajo digno y en equidad en Artesanías de Colombia S.S. - BIC", insumo solicitado dentro de la metodología del DAFP para avanzar en el rediseño institucional.
Se continúa con el análisis de cargas laborales en la entidad.</t>
  </si>
  <si>
    <t>Se reporta un avance del 25% de las cargas laborales revisadas y actualizadas de los trabajadores oficiales. Se continúa en este diagnóstico.</t>
  </si>
  <si>
    <t>Se reporta un avance del 65% de las cargas laborales revisadas y actualizadas de los trabajadores oficiales. Se da inicio a la construcción del estudio técnico para el rediseño organizacional</t>
  </si>
  <si>
    <t>Al cierre del mes se cuenta con un 98% de los cargos con la información de cargas laborales completa, bajo la metodología del DAFP. Se adelantó en la elaboración del Estudio Técnico para la propuesta de rediseño organizacional, en cuanto a soporte legal, contexto interno y externo y análisis de la situación actual.</t>
  </si>
  <si>
    <t xml:space="preserve">En 2023 se realizó la fase denominada "alistamiento", de acuerdo al DAFP. Para esto se contrató a la firma Munevar Internacional la acual entregó el documento preliminar para el análisis de la Gerencia General y posterior presentación a Función Pública. </t>
  </si>
  <si>
    <t>Se estableció plan general de trabajo para el Plan Estrategico de Talento Humano, en dónde se formuló como una acción continuar con el análisis y estudio técnico para el rediseño institucional.</t>
  </si>
  <si>
    <t>Para el mes de febrero se retomaron los análisis de cargas con los que se contó en el 2023 a fin de establecer nuevos costeo y retomar, con la planeación estratégica trabajada por la entidad en el año anterior, la elaboración del documento técnico requerido</t>
  </si>
  <si>
    <t>La Coordinación Gestión de Recursos Humanos y Físicos se encuentra adelantando la actualización de los documentos técnicos requeridos para presentar ante el Ministerio de Comercio, Industria y Turismo y el Departamento Administrativo de la Función Pública, frente a las necesidades identificadas por la entidad, atendiendo los lineamientos para la implementación de la directriz de formalización del empleo público y con sustento en los avances de diagnósticos adelantados en el año pasado como levantamiento de cargas laborales y costeos. Se espera entregar el documento completo para validación de la Subgerencia Administrativa y Financiera en mayo del año en curso.</t>
  </si>
  <si>
    <t>En abril se continúo con el levantamiento del documento técnico que soporta el análisis de la propuesta de rediseño organizacional y estamos atentos a nuevos lineamientos del DAFP y DAPRE</t>
  </si>
  <si>
    <t>Se realizó un análisis gerencial de la solicitud de modificación de planta y estructura de la Entidad y se levantó documento técnico para solicitud de autorización de inicio del proceso a Ministerio de Comercio, Industria y Turismo como cabeza del sector</t>
  </si>
  <si>
    <t>Se recibió por parte del MinCIT, el oficio relacionado con el rediseño institucional con ajustes y comentarios para continuar con el proceso</t>
  </si>
  <si>
    <t>Se está ajustando y completando el documento de estudio técnico de acuerdo con las observaciones remitidas por el Ministerio de Comercio, Industria y Turismo. Se espera en los primeros días de agosto realizar nueva remisión al Ministerio y al DAFP</t>
  </si>
  <si>
    <t>A PARTIR DE AGOSTO DESAPARECE</t>
  </si>
  <si>
    <t>Direccionamiento Estratégico para Garantizar los Derechos, Satisfacer las Necesidades y Solucionar los Problemas de los Ciudadanos</t>
  </si>
  <si>
    <t xml:space="preserve">Implemementar la Estrategia de Participación Ciudadana Sectorial </t>
  </si>
  <si>
    <t>Estrategia de Participación Ciudadana Sectorial implementada</t>
  </si>
  <si>
    <t>RCC</t>
  </si>
  <si>
    <t>Yaneth Muñoz</t>
  </si>
  <si>
    <t>Se realizó la planeación del plan de participación ciudadana para la entidad durante la vigencia 2023.</t>
  </si>
  <si>
    <t>Inicia la ejecución del plan de acción de la política. Se publica el foro de participación sobre la planeación estrategia 2023 - 2026: https://artesaniasdecolombia.com.co/PortalAC/Foro/Foro.jsf?idForo=647
Se publica convocatoria para Expoartesano La Memoria: https://artesaniasdecolombia.com.co/PortalAC/Noticia/an-puedes-participar-en-expoartesano-28-de-abril-cierre-de-inscripciones_15525
En total se avanza con la publicación de un (1)  foro y una (1) convocatoria, para un total de dos (2) contenidos relacionado con convocatoria para participación de artesanos.</t>
  </si>
  <si>
    <t xml:space="preserve">Se publica convocatoria para formación en el Técnico Laboral: https://artesaniasdecolombia.com.co/PortalAC/Noticia/en-la-jornada-de-la-tarde-formate-como-joyero-nueva-convocatoria_15528
Se publica convocatoria para brindar atención a artesanos a través de los Laboratorios de Gestión Social, Innovación y Creatividad:
https://artesaniasdecolombia.com.co/PortalAC/Noticia/16-de-abril-nuevo-plazo-de-inscripcion-a-convocatoria-artesanias-territorio-y-paz-total_15532
En total se avanza con la publicación de dos (2) contenidos relacionados con convocatorias para participación de artesanos.
Se avanza en el entendimiento del concepto de participación ciudadana por parte del nuevo funcionario designado como líder de la política de Participación Ciudadana al interior de la entidad.
Se realiza la planeación y puesta en marcha de la convocatoria nacional para atención de artesanos a través de los Laboratorios de Gestión Social, Innovación y Creatividad.
</t>
  </si>
  <si>
    <t xml:space="preserve">Se publica convocatoria de Gestor Nacional de Artesanos 2023:
https://artesaniasdecolombia.com.co/PortalAC/Noticia/convocatoria-para-gestor-nacional-de-los-artesanos_15556
En total se avanza con la publicación de un (1) contenido relacionados con convocatorias para participación de artesanos.
Se realiza la identificación de líderes a sensibilizar, de acuerdo a los servicios que ofrece la entidad. El objetivo del ejercicio de sensibilización, será que cada líder pueda identificar cual es la manera mas oportuna de generar un espacio de participación en el año, de acuerdo al proceso que lidera.
Fue finalizada la convocatoria  el 16 de abril y se publicaron los resultados de los seleccionados el 21 de abril. 
Se realiza la publicación del informe de rendición de cuentas en materia de Paz de la vigencia 2022, de acuerdo al calendario establecido: https://artesaniasdecolombia.com.co/PortalAC/C_nosotros/rendicion-de-cuentas-construccion-de-paz_11965
</t>
  </si>
  <si>
    <t>Se da inicio a las aperturas departamentales convocando a los artesanos seleccionados para atención por parte de los  Laboratorios de Gestion Social, Innovación y Creatividad.
Se realizó el envío por la oficina de Desarrollo de la información de cumplimiento de acciones en el marco del acuerdo de PAZ en los territorios PDET.
Se realiza actividad Exhibición de las artesanías y los objetos ocultos en los territorios de PAZ: https://artesaniasdecolombia.com.co/PortalAC/Noticia/exhibicion-las-artesanias-y-los-objetos-ocultos-en-los-territorios-de-paz_15569</t>
  </si>
  <si>
    <t xml:space="preserve">Se publica convocatoria para nuevos cursos complementarios:
https://artesaniasdecolombia.com.co/PortalAC/Noticia/nuevos-cursos-complementarios-para-los-artesanos-inscribase_15579
Se publica información sobre Curso Complementario en Filigrana:
https://artesaniasdecolombia.com.co/PortalAC/Noticia/amplie-su-conocimiento-en-filigrana-con-esta-oportunidad-nica_15592
Se publica información sobre Certificaciones gratuitas en Competencias Laborales:
https://artesaniasdecolombia.com.co/PortalAC/Noticia/certifiquese-sin-costo-convocatoria-a-nivel-nacional_15591
En total se avanza con la publicación de tres  (3) contenidos relacionados con convocatorias para participación de artesanos
</t>
  </si>
  <si>
    <t xml:space="preserve">
Se publica información sobre el Premio Iberoamericano de Artesanías:
https://artesaniasdecolombia.com.co/PortalAC/Noticia/primera-edicion-del-premio-iberoamericano-de-textiles-y-cesteria-2024_15654
En total se avanza con la publicación de un (1) contenido relacionados con convocatorias para participación de artesanos.
Se inicia la consolidación de información relacionadas con las aperturas departamentales.</t>
  </si>
  <si>
    <r>
      <rPr>
        <sz val="10"/>
        <color rgb="FF0070C0"/>
        <rFont val="Calibri"/>
        <family val="2"/>
      </rPr>
      <t xml:space="preserve">Se avanza en la estructucación de la presentación sobre Participación Ciudadana: https://docs.google.com/presentation/d/1uM9q_qewm0irucu7VMpPSw9gL6Z0efCT/edit?usp=drive_link&amp;ouid=103390997796043458880&amp;rtpof=true&amp;sd=true
Se consolida la información remitida por el líder de los Laboratorios de Gestión Social, Innovación y Creatividad. En total se avanza en la consolidación de 21 aperturas regionales realizadas en los meses de Mayo y Junio, contando con la participación de 1355 asistentes.Link consolidado: https://docs.google.com/spreadsheets/d/1qi7Rm2hBgNC_vaJ-4gTAaFq04MAd7oyb/edit#gid=737218986
Listas de asistencia:
https://drive.google.com/drive/folders/17sT1AayZllxLxUiHqVeJOWgPVIW5UBfe?usp=drive_link
</t>
    </r>
    <r>
      <rPr>
        <sz val="10"/>
        <rFont val="Calibri"/>
        <family val="2"/>
      </rPr>
      <t xml:space="preserve">
</t>
    </r>
  </si>
  <si>
    <t>Se realiza reunión inicial para la planeación del ejercicio de participación y rendición de cuentas dirigido a Artesanos y aliados para el cierre de la vigencia con el líder de los Laboratorios de Gestión Social, Innovación y Creatividad.
Se realiza reunión inicial para la planeación del ejercicio de participación y rendición de cuentas dirigido a empleados y colaboradores, para el cierre de la vigencia con la asesora de Comunicaciones, y se plantea un primer borrador sobre la planeación de la actividad para la vigencia.
Se recibe lineamiento sectorial, en cuanto a la forma de abordar el entregable puntual del año, relacionado con un diagnostico institucional que aporte al sector. A la espera del envío por parte del líder sectorial, del instrumento que se usará para tal fin</t>
  </si>
  <si>
    <t xml:space="preserve">Aun se está a la espera de recibir el formato de diagnostico del que desde Ministerio se informó será estandarizado para el Sector. Sin embargo, desde Artesanías se continua trabajando en el plan de acción para la implementación de la política. Se destaca como avances: 
Se avanza en el borrador del ejercicio de participación para empleados de la entidad. Se realiza agendamiento de la actividad de cierre de gestión para el viernes 24 de noviembre.
Se publica 4 notas relacionadas con convocatorias o resultados de las mismas dirigida a artesanos, así:
Convocatoria Artesanos de La Candelaria
https://artesaniasdecolombia.com.co/PortalAC/Noticia/convocatoria-para-artesanos-de-la-candelaria-bogota_15798
Convocatoria Exposición artesanal sobre la Gesta de la Independencia:
https://artesaniasdecolombia.com.co/PortalAC/Noticia/exposicion-artesanal-sobre-la-gesta-de-la-independencia-de-colombia_15795
Seminario Emprende Aprende Certificate:
https://artesaniasdecolombia.com.co/PortalAC/Noticia/emprende-aprende-y-certificate-seminario-virtual-de-formacion-empresarial-para-artesanos_15796
Seleccionados a Expoartesanías:
https://artesaniasdecolombia.com.co/PortalAC/Noticia/expoartesanias-2023-conozca-aqui-a-los-artesanos-seleccionados_15792 </t>
  </si>
  <si>
    <t>Como parte del plan de participacion y rendición de cuentas, se llevó a cabo el 27 de noviembre el cierre de Gestión del año, contando con la participación 73 funcionarios de la entidad. Se llevó a cabo la actividad "Como vamos" en la cual se socializaron los resultados por áreas de la entidad, posteriormente se abrió el espacio para la participación de los asistentes con dudas, preguntas y comentarios sobre la información presentada, posteriormente se dio respuesta por parte del equipo directivo de la entidad. Así mismo se abrió un formulario en línea para que los empleados que quisieran realizar aportes lo pudieran realizar. La información recolectada está en proceso de consolidación para la elaboración del informe de esta actividad en donde se podrán identificar los puntos comunes y será un insumo que será entregado a la alta gerencia de la entidad para su conocimiento. El 23 de noviembre, se recibieron los lineamientos por parte del Ministerio de Comercio, Industrial y Turismo, sobre la elaboración del documento Diagnostico de Participación Ciudadana, el cual a la fecha se encuentra en proceso de construcción para remitir a la oficina de participación del MinCit. 
Durante este periodo se realizaron las siguientes convocatorias públicas dirigidas a los artesanos:
#ArtesanoDigital Plus: https://artesaniasdecolombia.com.co/PortalAC/Noticia/convocatoria-para-entregar-50-oportunidades-de-estudio-en-marketing-digital_16009
#ArtesanoDigital Ciclo de charlas: https://artesaniasdecolombia.com.co/PortalAC/Noticia/artesanodigital---potencia-la-visibilidad-de-tus-artesanias-en-el-entorno-digital_15909</t>
  </si>
  <si>
    <t>Para el cierre de la vigencia, y de acuerdo a los lineamientos sectoriales y los formatos establecidos por MinCIT, fue realizado el diagnóstico de participación ciudadana. El mismo se envio a los lideres de relacionamiento del Ministerio para su consolidación. Se cumple al 100% con lo establecido para 2023, lo cual correpsonde al 10% de la definición de la estrategia sectorial de participación. 
Adicionalmente, se concluyó la ejecución del plan de acción de la politica de participación definida para la vigencia con un 105,3%. Se anexa diagnostico enviado a MinCit y el plan de accion 2023 con su reporte de cumplimiento.</t>
  </si>
  <si>
    <t xml:space="preserve">Para 2024 se formula plan de acción que permita continuar la implementación de la politica de participacion ciudadana y rendición de cuentas. El mismo hace parte de los componentes del Plan Anticorrupción formulado y publicado en el portal web de la entidad en el mes de enero.  </t>
  </si>
  <si>
    <t>El 28 de febrero, con el liderazgo de la oficina de relacionamiento del MINCIT se participó en reunión dirigida por el DAFP en la cual se dieron las pautas para los ejercicios de participación y rendición de cuentas. Con base en lo anterior se está analizando al interior de la entidad si se sometará a ajustes el plan de participación formualdo desde el mes de enero y el cual hace parte del Plan Anticorrupcion.</t>
  </si>
  <si>
    <t>Durante el mes de febrero se dio inicio a la búsqueda de profesionales con experiencia especifica en la implementación de las políticas d relacionamiento y el diseño de un modelo como tal. Se validaron algunas HV y se definió la contratación en el mes de marzo, iniciando así su proceso contractual. La última semana hábil de marzo quedaron aprobados los documentos de este proceso contractual, y se espera iniciar el trabajo con esta persona en el mes de abril; quien dentro de sus obligaciones tienen contemplado el diagnóstico y el ajuste de este plan según los resultados del mismo. El plan formulado en el mes de enero ya cuenta con avance en actividades como: Publicación del informe de gestión aprobado por la Asamblea y planeación estratégica con resultados y metas de la vigencia. En abril apertura de foros.  Se realiza la publicación del informe de rendición de cuentas en materia de Paz de la vigencia 2023, de acuerdo al calendario establecido: https://artesaniasdecolombia.com.co/PortalAC/C_nosotros/estrategia-rendicion-de-cuentas_5589
Se anexa plan con su avance M3</t>
  </si>
  <si>
    <t>El profesional que apoyará la definición e implementación del modelo de relacionamiento con la ciudadanía inició su contrato durante abril. Las tareas iniciales han estado orientadas a levantar un diagnóstico de las políticas asociadas, esto incluye la de participación ciudadana. Se han revisado los avances en cuanto a los conversatorios territoriales a mayo se espera tener resultados. Así mismo se dio inicio a la documentación del programa de transparencia y ética pública. Se continua con la iniciativa de apretura de foros de participación a través del portal. Se abrieron tres relacionados con: Percepción evento día artesano, Informe de gestión de la entidad y opiniones sobre el plan de acción 2024. 
Una vez sea concluido el diagnóstico se reformulará el plan vigente el cual cuenta con un avance del 18,5% esto es un 100% de cumplimiento de lo programado inicialmente hasta Abril. Se anexa plan con su avance, el cual hace parte del PAAC</t>
  </si>
  <si>
    <t xml:space="preserve">Se llevaron a cabo mesas de trabajo con los líderes de proceso misionales, con quienes se definieron los instrumentos y mecanismos para recolección de información y soportes de los espacios definidos para generar participación ciudadana. Se ha programado reunión para el mes de junio, para que se definan mejoras en cuanto a las iniciativas de rendición de cuentas, esto acorde a los resultados del diagnóstico en proceso. Se presenta en el mes de mayo borrador del Programa de Transparencia y ética Pública y se programan mesas de trabajo para actualizar los planes que operacionalizarán el Programa según lo allí documentado. </t>
  </si>
  <si>
    <t>Fue documentado el Programa de transparencia y ética en lo público PTEP, el cual incluye como anexo la consolidación de los planes que operacionalizan el mismo, uno de los cuales (componente 6) es el de participación y rendición de cuentas. El mismo fue actualizado frente al resultado del diagnostico relaziado, e inlcuyó acciones orientadas a mejorar las iniciativas de rendición de cuentas. Se llevaron a cabo mesas d etrabajo para concretar estas nuevas acciones y el programa fue consturido d emanera participativa con funcionarios de la entidad. El plan cuenta con un avance del 50,5% que sobre el 30% esperado para la vigencia equivale a un 15,2%</t>
  </si>
  <si>
    <t xml:space="preserve">En el mes de julio, se finalizó el diagnóstico de la política de participación ciudadana en el ciclo de la gestión pública aplicando la herramienta del Departamento Administrativa de la Función Pública – DAFP y los resultados del Índice de Desempeño Institucional – IDI. Igualmente, se realizó seguimiento a las actividades del plan de participación ciudadana del Programa de Transparencia y Ética Pública – PTEP. El plan cuenta con un avance del 52,5% sobre el 30% esperado para la vigencia 2024; es decir, equivale a un 15,75%. </t>
  </si>
  <si>
    <t>En el mes de agosto, se realizó seguimiento para el reporte del Programa de Transparencia y Ética Pública – PTEP del Plan de Participación ciudadana; obteniendo como resultados un 57,4% de avance en lo que lleva la vigencia 2024, sobre el 30% del PES tendría una equivalencia del 17,22%. En las actividades reportadas, se relacionan las relacionadas con entrega de información a la ciudadanía para el fortalecimiento de la participación ciudadana a través de foro virtual, redes sociales (Facebook Live); así como, el informe de avance PDET (acuerdos de Paz).</t>
  </si>
  <si>
    <t xml:space="preserve">En el mes de septiembre, se realizó seguimiento para el reporte del Programa de Transparencia y Ética Pública – PTEP del Plan de Participación ciudadana; obteniendo como resultados un 59,8% de avance en lo que lleva la vigencia 2024, sobre el 30% del PES tendría una equivalencia del 17,93%. En las actividades reportadas, se relacionan las jornadas de sensibilización sobre la política de participación ciudadana en el ciclo de la gestión pública resaltando la importancia y necesidad de llevar a cabo ejercicios de participación ciudadanía que propicien un diálogo de doble vía, que permita mejorar la atención y relación con los grupos y la ciudadanía en general. </t>
  </si>
  <si>
    <t>En el mes de octubre, se reportaron avances en el Plan de participación ciudadana obteniendo como resultado un 65% de avance en lo que lleva la vigencia 2024, sobre el 30% del PES tendría una equivalencia del 19,5%. En las actividades reportadas, se relacionan las actividades de informes de gestión y la creación de foros en el portal web para garantizar la adecuada rendición de cuentas de la empresa, así como propiciar la participación de la ciudadanía y el diálogo en doble vía. Así como, la actividad de Fortalecer la entrega de información correspondiente al avance en el marco del Acuerdo de Paz, según los lineamientos del Sistema de Rendición de Cuentas para la Implementación del Acuerdo de Paz (SIRCAP), mediante la publicación en los canales digitales de la empresa, de los avances de gestión en los municipios PDET.</t>
  </si>
  <si>
    <t xml:space="preserve">En el mes de noviembre, se reportaron avances en el Plan de participación ciudadana obteniendo como resultado un 87,5% de avance en lo que lleva la vigencia 2024, sobre el 30% del PES tendría una equivalencia del 26,25%. En las actividades reportadas, se relacionan las actividades sobre el espacio de rendición de cuentas ¿Cómo vamos?, en el que se presentó la gestión de la entidad durante el 2024 a los colaboradores de Artesanías de Colombia; en este espacio, se dieron a conocer los resultados, logros y cumplimiento de objetivos de los diferentes procesos de la entidad en el año 2024. Así mismo, se reportaron avances del evento de ¿Cómo vamos en el territorio? Espacio de rendición de cuentas programado para los artesanos y ciudadanía en general. </t>
  </si>
  <si>
    <t xml:space="preserve"> Servicio Público con Valores como Garante del Logro de los Objetivos Institucionales y la Materialización de la Planeación Estratégica</t>
  </si>
  <si>
    <t>Estructura de control de la gestión eficiente para el establecimiento de acciones, políticas, métodos, procedimientos, mecanismos de prevención, verificación y evaluación en procura de su mejoramiento continuo</t>
  </si>
  <si>
    <t xml:space="preserve">Reportes y soportes coordinación de gestión legal </t>
  </si>
  <si>
    <t>GLE</t>
  </si>
  <si>
    <t>Numero</t>
  </si>
  <si>
    <t>MA</t>
  </si>
  <si>
    <t>Andres Ceballos</t>
  </si>
  <si>
    <t xml:space="preserve">Mediante actas del comité de conciliación No 001 de fecha  23 de Enero de 2023 y Acta de Comité de Conciliación No 002 de fecha 30 de Enero de 2023 fue tratado el tema de "Politica de Defensa y Formulación del Plan de Acción vigencia 2023"; Se adjunta evidencia. </t>
  </si>
  <si>
    <t>Mediante Acta de Comité de Conciliación No 004 de fecha 28 de febrero de 2023 fue tratado el numeral "2.1 REPORTE DE INDICADORES DENTRO DE LA MATRIZ DEL EKOGUI REFERENTE A LA POLITICA DE PREVENCIÓN DE DAÑO ANTIJURIDICO".</t>
  </si>
  <si>
    <t>Mediante Acta de Comité de Conciliación No 006 de fecha 24 de Marzo de 2023 fue tratado el numeral "2.1 SOPORTES DE CUMPLIMIENTO REMITIDOS A LA AGENCIA NACIONAL DE DEFENSA JURIDICA DEL ESTADO RESPECTO AL CUMPLIMIENTO DE LOS INDICADORES DE POLITICA DE PREVENCIÓN DE DAÑO ANTIJUIDICO"</t>
  </si>
  <si>
    <t>Mediante Acta de Comité de Conciliación No 007 de fecha 26 de Abril de 2023 fue tratado el tema "2.1 PLAN DE ACCIÓN VIGENCIA 2023 Y RESPUESTA POR PARTE DE LA AGENCIA NACIONAL DE DEFENSA JURIDICA DEL ESTADO RADICADO: 20233000023091-DPE"</t>
  </si>
  <si>
    <t>No cuenta con avance en este mes</t>
  </si>
  <si>
    <t>Mediante Acta de Comité de Conciliación No 011 de fecha 15 de Junio de 2023 fue tratado el tema: "2.1 REVISIÓN DE LOS SOPORTES DE CUMPLIMIENTO PARA PRESENTACIÓN DEL FURAG 2022- POLITICA DEFENSA JURIDICA"</t>
  </si>
  <si>
    <t>Mediante Acta de Comité de Conciliación No 014 de fecha 28 de Julio de 2023 fue tratado el tema: "2.1 REVISIÓN ACTIVIDADES DEL PLAN DE ACCIÓN VIGENCIA 2023 E INCLUSION DE ACTIVIDADES  RECOMENDADAS POR LA AGENCIA NACIONAL DE DEFENSA JURIDICA DEL ESTADO. RADICADO:2023000023091-DPE"</t>
  </si>
  <si>
    <t>Mediante Acta de Comité de Conciliación No 016 de fecha 28 de Agosto  de 2023 fue tratado el tema: "2.1 ACTIVIDADES DE CIUMPLIMIENTO PLAN DE ACCIÓN"</t>
  </si>
  <si>
    <t>El día 14 de septiembre de 2023 se asistió a la  capacitación Política de Prevención del Daño Antijurídico 2024-2025 y se solicitó grabación; adicionalmente se participó en la capacitación de fecha 23 de septiembre de 2023 titulada Segunda convocatoria a capacitación Política de Prevención del Daño Antijurídico 2024-2025.</t>
  </si>
  <si>
    <t>Mediante Acta de Comité de Conciliación No 019 de fecha 24 de Octubre  de 2023 fue tratado el tema: "2.3 POLITICA DE PREVENCIÓN DE DAÑO ANTIJURIDICO VIGENCIA 2024-2025"</t>
  </si>
  <si>
    <t>Mediante Acta de Comité de Conciliación No 022 de 2023 fue tratado el tema: "2.2   POLITICA DE PREVENCIÓN DE DAÑO ANTIJURIDICO VIGENCIA 2024-2025 y PLAN DE ACCIÓN Q4 DE 2023 "; adicionalmente la secretaria técnica compartió la capacitación de la Agencia Nacional de Defensa con todos sus integrantes el dia 23 de Noviembre de 2023 y en el marco del comité de conciliación señaló los avances en la plataforma del Ekogui sobre este asunto.</t>
  </si>
  <si>
    <t>Mediante Acta de Comité de Conciliación No 024 de 2023  fue aprobada  la política de prevención del daño antijuridico que fue formulada  para la vigencia 2024-2025. Se adjunta aprobación de la política en el aplicativo del  Ekogui. Aunque la meta de la vigencia era 0, se adelantó el ejercicio para tener la política documentada lista para su implementación desde el inicio de la vigencia 2024.</t>
  </si>
  <si>
    <t>Mediante Acta de Comité de Conciliación No 024 de 2023  fue aprobada  la política de prevención del daño antijuridico que fue formulada  para la vigencia 2024-2025, dando con esto cumplimiento a la meta de 2024 (Una (1) politica formulada). Se anexa soporte. Por esta razón se solicita a la dirección jurídica de MINCIT el ajuste de la meta, para que en la vigencia se de alcance al cumplimiento de los indicadores definidos en esta poltica grantizando así su implmentación y cumplimiento. A la espera de aprobación de dicho ajuste</t>
  </si>
  <si>
    <t>ARTESANIAS DE COLOMBIA S.A -BIC para la vigencia 2024 y 2025 ya cuenta con la politica de prevención de daño antijuridico debidamente formulada y aprobada; teniendo en cuenta lo expuesto, se solicitó a la Oficina Juridica del Ministerio de Comercio Industria y Turimo ajuste en el indicador y las metas mediante comunicación remitida el dia 9 de Febrero de 2024. A la espera de respuesta por parte del Ministerio. Se adjuntan evidencias</t>
  </si>
  <si>
    <t>ARTESANIAS DE COLOMBIA S.A -BIC para la vigencia 2024 y 2025 ya cuenta con la politica de prevención de daño antijuridico debidamente formulada y aprobada; teniendo en cuenta lo expuesto, se solicitó a la Oficina Juridica del Ministerio de Comercio Industria y Turimo ajuste en el indicador y las metas mediante comunicación remitida el dia 9 de Febrero de 2024. A la espera de respuesta por parte del Ministerio. Se adjuntan evidencias.</t>
  </si>
  <si>
    <t>ARTESANIAS DE COLOMBIA S.A -BIC para la vigencia 2024 y 2025 ya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A la espera de respuesta por parte del Ministerio. Se adjuntan evidencias.</t>
  </si>
  <si>
    <t>ARTESANIAS DE COLOMBIA S.A -BIC para la vigencia 2024 y 2025 ya cuenta con la politica de prevención de daño antijuridico debidamente formulada y aprobada; teniendo en cuenta lo expuesto, se solicitó a la Oficina Juridica del Ministerio de Comercio Industria y Turimo ajuste en el indicador y las metas mediante comunicación remitida el dia 9 de Febrero de 2024 y  reiteración oficio de fecha 20 de Mayo de 2024 radicado radicado 1-2024-018573. A la espera de respuesta por parte del Ministerio. Se adjuntan evidencias.</t>
  </si>
  <si>
    <t>ARTESANIAS DE COLOMBIA S.A -BIC para la vigencia 2024 y 2025 ya cuenta con la politica de prevención de daño antijuridico debidamente formulada y aprobada; teniendo en cuenta lo expuesto, se solicitó a la Oficina Juridica del Ministerio de Comercio Industria y Turismo ajuste en el indicador y las metas mediante comunicación remitida el dia 9 de Febrero de 2024 y  reiteración oficio de fecha 20 de Mayo de 2024 radicado radicado 1-2024-018573. A la espera de respuesta por parte del Ministerio. Se adjuntan evidencias.</t>
  </si>
  <si>
    <t>ARTESANIAS DE COLOMBIA S.A -BIC para la vigencia 2024 y 2025 ya cuenta con la politica de prevención de daño antijuridico debidamente formulada y aprobada; teniendo en cuenta lo expuesto, se solicitó a la Oficina Juridica del Ministerio de Comercio Industria y Turismo ajuste en el indicador y las metas mediante comunicación remitida el dia 9 de Febrero de 2024 y  reiteración oficio de fecha 20 de Mayo de 2024 radicado radicado 1-2024-018573.  Mediante Comunicación 1-2024-018573 de fecha 10 de Julio de 2024 el Ministerio solicitó prorroga a efectos de emitir respuesta de fondo frente a la solicitud. A la espera de respuesta por parte del Ministerio. Se adjuntan evidencias.</t>
  </si>
  <si>
    <t>ARTESANIAS DE COLOMBIA S.A -BIC para la vigencia 2024 y 2025 cuenta con la politica de prevención de daño antijuridico debidamente formulada y aprobada; teniendo en cuenta lo expuesto, se solicitó a la Oficina Juridica del Ministerio de Comercio Industria y Turismo ajuste en el indicador y las metas mediante comunicación remitida el dia 9 de Febrero de 2024 y reiteración oficio de fecha 20 de Mayo de 2024 radicado radicado 1-2024-018573. Mediante Comunicación 1-2024-018573 de fecha 10 de Julio de 2024 el Ministerio solicitó prorroga a efectos de emitir respuesta de fondo frente a la solicitud. A la espera de respuesta por parte del Ministerio. Se adjuntan evidencias.</t>
  </si>
  <si>
    <t>ARTESANIAS DE COLOMBIA S.A -BIC para la vigencia 2024 y 2025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y reiteración oficio de fecha 20 de Mayo de 2024 radicado  1-2024-018573. Mediante Comunicación 1-2024-018573 de fecha 10 de Julio de 2024 el Ministerio solicitó prorroga a efectos de emitir respuesta de fondo frente a la solicitud. A la espera de respuesta por parte del Ministerio. Se adjuntan evidencias. Adicionalmente, en cumplimiento de los indicadores  de la política de prevención de daño antijurídico se realizó capacitación a los funcionarios de planta  el día 24 de septiembre de 2024. En igual sentido se emitió la circular Interna con número de radicado 202408200017453 de fecha 22 de Noviembre de 2024 remitido a funcionarios de planta, por medio de la cual se  precisan instrucciones de cierre de vigencia Fiscal y se reiteran las instrucciones impartidas el día 28 de Abril de 2023 por parte de la Gerente General, referente a la Política de Prevención de Daño Antijuridico.</t>
  </si>
  <si>
    <t>Gestión del conocimiento y la innovación para dinamizar el ciclo de la política pública y promover buenas prácticas de gestión</t>
  </si>
  <si>
    <t xml:space="preserve">Capacidades del equipo jurídico fortalecidas </t>
  </si>
  <si>
    <t>No se cuenta con avance</t>
  </si>
  <si>
    <t>El día 09 de Febrero de 2023 se asistió a capacitación programada por la Agencia Nacional de Defensa Jurídica del estado  Titulada : "Capacitación reporte de implementación PPDA en el software"; se adjunta evidencia. En igual sentido se participo en la capacitación comité de conciliación el día 16 de Febrero de 2023.</t>
  </si>
  <si>
    <t>No cuenta con avance adicional</t>
  </si>
  <si>
    <t>El día 09 de Mayo de 2023 se asistió a la capacitación titulada "Derecho Disciplinario de la Contratación Estatal" . Se avanza en 2 de 2 capacitaciones programadas, al año</t>
  </si>
  <si>
    <t>Se adjuntan evidencias de los apoderados, administrador, enlace de pagos, Coordinador Financiero y secretario técnico capacitados durante el primer semestre de 2023. En igual sentido se adjuntan capacitaciones a  Peticiones Quejas y Reclamos de fecha 15 de Junio de 2023. Se acumulan más de 3 capacitaciones de 2 programadas para el año</t>
  </si>
  <si>
    <t>Se adjuntan evidencias de Capacitación en manejo de herramientas informáticas. Se cuenta con mas de 3 capacitaciones de las 2 programadas para el año</t>
  </si>
  <si>
    <t>No cuenta con avance este mes</t>
  </si>
  <si>
    <t xml:space="preserve">El día 14 de septiembre de 2023 se asistió a la  capacitación Política de Prevención del Daño Antijurídico 2024-2025 y se solicitó grabación; Adicionalmente se participo en la capacitación de fecha 23 de septiembre de 2023 titulada Segunda convocatoria a capacitación Política de Prevención del Daño Antijurídico 2024-2025. Se sobrepasa la meta de la vigencia con un número mayor de capacitaciones, de las 2 programadas para 2023. </t>
  </si>
  <si>
    <t>El día 10 de Octubre de 2023 fue solicitada capacitación en cumplimiento al Plan Estratégico Sectorial a la Dirección de Politicas de la Agencia Nacional de Defensa Juridica del Estado, nos encontramos a la espera de respuesta por parte de la Agencia;  En igual sentido los apoderados de Planta de la Coordinación Legal realizaron la capacitación de "Prevención y Atención a las violencias contra las mujeres y discriminación racial en el ámbito del trabajo". Adicionalmente  se informa que el dia 01 de Noviembre de 2023 en reunión titulada "Mesa técnica para la gestión jurídica del Sector Comercio, Industria y Turismo". El Ministerio informó que se han adelantado conversaciones con Colombia Compra Eficiente y/o la Agencia Nacional de Defensa Juridica del Estado para brindar la capacitación sectorial; adicionalmente informaron que no han contestado formalmente la fecha de realización, motivo por el cual volverian  a requerir</t>
  </si>
  <si>
    <t>El día 16 de Noviembre fue reiterada la solicitud de capacitación en cumplimiento al Plan Estratégico Sectorial a la Dirección de Politicas a la Agencia Nacional de Defensa Juridica del Estado; el día 22 de Noviembre la Agencia Nacional de Defensa Juridica del estado  contestó: "Acuso recibido de su solicitud, en el transcurso de la semana le estarán informando si se cuenta con la capacitación solicitada"; a la fecha del presente reporte  nos encontramos a la espera de respuesta oficial por parte de la Agencia. Sin embargo con el fin de continuar dando cumplimiento al entregable,  algunos de los apoderados de Planta de la Coordinación Legal realizaron la capacitación de :1) Procesal contencioso administrativo: hitos procesales y técnicas de defensa 2) Derecho de Petición 3) Metodologías para la Defensa Jurídica del Estado</t>
  </si>
  <si>
    <t xml:space="preserve">Los apoderados de Planta realizaron los siguientes cursos de capacitación: 1). Procesal contencioso administrativo: hitos procesales y técnicas de defensa (Julie Garcia- Apoderado de Planta). 2). Derechos de Petición (Julie Garcia- Apoderado de Planta- secretaria técnico) 3.) Metodologías para la Defensa Jurídica del Estado- (Andrés Felipe Ceballos- Apoderado de Planta). 4) Como afrontar la Defensa del Estado en las Controversias Contractuales- Andrés Felipe Ceballos- Apoderado De Planta). 5) Mi primer mes como defensor - inducción-(Santa Girón.-Apoderada de Planta) 6) Procesal contencioso administrativo hitos procesales y técnicas de defensa Santa Girón. -Apoderada de Planta) 7)Metodologías para la Defensa Jurídica del Estado –(Juan Sebastián Murcia. Apoderado de Planta) 8) Pensamiento Estratégico Para La Defensa Jurídica- –(Juan Sebastián Murcia. Apoderado de Planta) 9) Derechos de Petición (Emma Patricia Gil- Apoderada Externa) 10) Extensión de Jurisprudencia (Robinson Oswaldo Rodríguez Caicedo- Apoderado Externo) </t>
  </si>
  <si>
    <t xml:space="preserve">Mediante Acta No 01 de 2024 la Coordinación legal realizó reunión respecto al Plan Sectorial para la vigencia 2024 y se fijaron actividades. Se adjunta evidencia. Teniendo en cuanta la importancia de garantizar cobertura de capacitación al 100% del equipo juridco de la entidad, se ha solicitado ajuste del indicador y de la meta, a la dirección jurídica del Ministerio, con el fin de que el indicador, para 2024 de alcance a verificar cobertura y no solo cumplimiento en número de capacitaciones. </t>
  </si>
  <si>
    <t xml:space="preserve">ARTESANIAS DE COLOMBIA S.A -BIC  solicitó a la Oficina Jurídica del Ministerio de Comercio Industria y Turismo ajuste en el indicador, mediante comunicación remitida el día 9 de Febrero de 2024. A la espera de respuesta por parte del Ministerio.  Adicionalmente el 100% de los funcionarios de Planta del proceso de Gestión Legal: Juan Sebastián Murcia, Santa Yila Girón, Andrés Felipe Ceballos Bacca y Julie Johana García asistieron a la capacitación programada por la Agencia Nacional de Defensa Jurídica del Estado el día 28 de Febrero de 2024  referente a "Mecanismos de prevención para la configuración del contrato realidad."  Se adjuntan evidencias </t>
  </si>
  <si>
    <t xml:space="preserve">ARTESANIAS DE COLOMBIA S.A -BIC  solicitó a la Oficina Jurídica del Ministerio de Comercio Industria y Turismo ajuste en el indicador, mediante comunicación remitida el día 9 de Febrero de 2024. A la espera de respuesta por parte del Ministerio.  Adicionalmente el  los funcionarios de Planta del proceso de Gestión Legal, los  apoderados externos y el rol de jefe juridico, enlace de pagos y coordinador Financiero realizaron las capacitaciones referente a los roles en el Ekogui. Se adjunta evidencias </t>
  </si>
  <si>
    <t xml:space="preserve">ARTESANIAS DE COLOMBIA S.A -BIC  solicitó a la Oficina Jurídica del Ministerio de Comercio Industria y Turismo ajuste en el indicador, mediante comunicación remitida el día 9 de Febrero de 2024. A la espera de respuesta por parte del Ministerio.  Adicionalmente los funcionarios de Planta del proceso de Gestión Legal asistieron a las capacitaciones citadas por la Agencia Nacional de Defensa Juridica del Estado. Se adjunta evidencias </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</si>
  <si>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 A la espera de respuesta por parte del Ministerio.  Adicionalmente los funcionarios de Planta del proceso de Gestión Legal asistieron a las capacitaciones citadas por la Agencia Nacional de Defensa Juridica del Estado. Se adjunta evidencias </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</si>
  <si>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 A la espera de respuesta por parte del Ministerio.  Adicionalmente los funcionarios de planta Santa Giron, Juan Murcia y Julie Garcia   del proceso de Gestión Legal asistieron a las capacitaciones citadas por la Agencia Nacional de Defensa Juridica del Estado. Se adjunta evidencias. </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</si>
  <si>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1-2024-018573.Mediante Comunicación 1-2024-018573 de fecha 10 de Julio de 2024 el Ministerio solicitó prorroga a efectos de emitir respuesta de fondo frente a la solicitud. A la espera de respuesta por parte del Ministerio. Adicionalmente los funcionarios de planta del Proceso de Gestión Legal los funcionarios Santa Giron, Andres Felipe Ceballos Bacca y Julie Garcia   asistieron a las capacitaciones citadas por la Agencia Nacional de Defensa Jurídica del Estado. Se adjunta evidencias. </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</si>
  <si>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1-2024-018573.Mediante Comunicación 1-2024-018573 de fecha 10 de Julio de 2024 el Ministerio solicitó prorroga a efectos de emitir respuesta de fondo frente a la solicitud. A la espera de respuesta por parte del Ministerio. Adicionalmente los funcionarios de planta del Proceso de Gestión Legal los funcionarios Santa Giron, Sebastian Murcia  y Julie Garcia   asistieron a las capacitaciones citadas por la Agencia Nacional de Defensa Jurídica del Estado. Se adjunta evidencias. </t>
  </si>
  <si>
    <t xml:space="preserve">ARTESANIAS DE COLOMBIA S.A -BIC  solicitó a la Oficina Jurídica del Ministerio de Comercio Industria y Turismo ajuste en el indicador, mediante comunicación remitida el día 9 de Febrero de 2024 y reiteración oficio de fecha 20 de Mayo de 2024 radicado radicado 1-2024-018573.Mediante Comunicación 1-2024-018573 de fecha 10 de Julio de 2024 el Ministerio solicitó prorroga a efectos de emitir respuesta de fondo frente a la solicitud. A la espera de respuesta por parte del Ministerio. Adicionalmente los funcionarios de planta del Proceso de Gestión Legal,  conforme a evidencias adjuntas asistieron a la capacitación citada por la Agencia Nacional de Defensa Jurídica del Estado. </t>
  </si>
  <si>
    <t>ARTESANIAS DE COLOMBIA S.A -BIC solicitó a la Oficina Jurídica del Ministerio de Comercio Industria y Turismo ajuste en el indicador, mediante comunicación remitida el día 9 de Febrero de 2024 y reiteración oficio de fecha 20 de Mayo de 2024 radicado radicado 1-2024-018573.Mediante Comunicación 1-2024-018573 de fecha 10 de Julio de 2024 el Ministerio solicitó prorroga a efectos de emitir respuesta de fondo frente a la solicitud. A la espera de respuesta por parte del Ministerio. Adicionalmente los funcionarios de planta del Proceso de Gestión Legal, conforme a evidencias adjuntas asistieron a la capacitación citada por la Agencia Nacional de Defensa Jurídica del Estado.</t>
  </si>
  <si>
    <t>ARTESANIAS DE COLOMBIA S.A -BIC solicitó a la Oficina Jurídica del Ministerio de Comercio Industria y Turismo ajuste en el indicador, mediante comunicación remitida el día 9 de febrero de 2024 y reiteración oficio de fecha 20 de mayo de 2024 radicado  1-2024-018573.Mediante Comunicación 1-2024-018573 de fecha 10 de Julio de 2024 el Ministerio solicitó prorroga a efectos de emitir respuesta de fondo frente a la solicitud. A la espera de respuesta por parte del Ministerio. Adicionalmente los funcionarios de planta  del Proceso de Gestión Legal, conforme a evidencias adjuntas asistieron a la capacitación citada por la Agencia Nacional de Defensa Jurídica del Estado durante el mes objeto de reporte.</t>
  </si>
  <si>
    <t xml:space="preserve"> Estructura de Control de la Gestión Eficiente para el Establecimiento de Acciones, Políticas, Métodos, Procedimientos, Mecanismos de Prevención, Verificación y Evaluación en Procura de su Mejoramiento Continuo</t>
  </si>
  <si>
    <t>Estandarizar la directriz de manejo de imagen y plan de medios de la Presidencia de la República.</t>
  </si>
  <si>
    <t>GCE</t>
  </si>
  <si>
    <t>Carolina Plata</t>
  </si>
  <si>
    <t>En enero se elaboraron y enviaron a los medios de comunicación 3 boletines de prensa. Redes Sociales se generaron publicaciones en Facebook y Twitter. 100% cumplimiento imagen dada por Gobierno</t>
  </si>
  <si>
    <t xml:space="preserve">100%
</t>
  </si>
  <si>
    <t xml:space="preserve">
En Febrero se elaboraron y enviaron a los medios de comunicación 5 boletines de prensa.  
Redes Sociales se generaraon publicaciones en Facebook y Twitter, e Instagram.  
Sinergias. Plan de la gente, Consejería de la Juventud 24/02/2023. Yo no Pago Yo denuncio, Ministerio de Defensa. #ColombiaDestinosDePaz, Min Comercio.    100% cumplimiento imagen dada por Gobierno
</t>
  </si>
  <si>
    <t xml:space="preserve">
En Marzo se elaboraron y enviaron a los medios de comunicación 6 boletines de prensa. 
Sinergias: GobiernoEscucha, Presidencia 03/03/2023. Campaña Día de la Mujer 07/03/2023. #TierrasParaLaPaz., Presidencia 09/03/2023. #TrabajoPorElCambio, Presidencia 16/03/2023. #HABA2023 – MinTIC. #Macrorueda95 – Procolombia: DíadelArtesano, Marzo 2023 #ColombiaSinDiscriminación – Vicepresidencia 22/03/2023. Reforma Pensional – Presidencia 22/03/2023. #DiálogoDeAltoNivel – Cancillería. #GobiernoEscucha – Consejería Regiones.,#SemanaSanta – Cancillería, #7PecadosDelViajero – Migración Colombia, 24/03/2023. #DescubreColombia – Mincomercio y Fontur, Caminos Comunitarios de la Paz Total – Invías, #HABA2023-MinTIC 29/03/2023. 
100% cumplimiento imagen dada por Gobierno</t>
  </si>
  <si>
    <t>En Abril se elaboraron y enviaron a los medios de comunicación 8 boletines de prensa.  
Sinergias: #MInasAntiPersonas 04/04/2023. #VolcánEnAlerta 05/04/2023. el Día Nacional de la Memoria y la Solidaridad con las Víctimas del Conflicto Armado 09/04/2023. 
100% cumplimiento imagen dada por Gobierno</t>
  </si>
  <si>
    <t>En Mayo se elaboraron y enviaron a los medios de comunicación 3 boletines de prensa.  
Sinergias: #PrimeroPorElCambio 01/05/2023. La #RutaDelCambio 19/05/2023. 
100% cumplimiento imagen dada por Gobierno</t>
  </si>
  <si>
    <t>En Junio se elaboraron y enviaron a los medios de comunicación 3 boletines de prensa. 
Sinergias: Convocatoria gestión social integral 15/06/2023. Despachando desde la Guajira , presidencia 24/06/2023. Mes del Orgulllo LBTI 28/06/2023. Política de Reindustrialización, MIncit 29/06/2023. 
100% cumplimiento imagen dada por Gobierno</t>
  </si>
  <si>
    <t xml:space="preserve">
Se elaboraron y enviaron a los medios de comunicación 9 boletines de prensa. 
Realizacion de videos oficiales para Expoartesano. en el marco de Expoartesano se publicaron en 155 medios de difusión 
En Miami monetización por $276,500.oo 553 medios. Intergift 6 medios internacionales, 3 nacionales.
Sinergias: . #RentaCiudadana, presidencia 11/07/2023. #EnModoPatrio2023 ,presidencia 20/07/2023.
100% cumplimiento imagen dada por Gobierno</t>
  </si>
  <si>
    <t xml:space="preserve">
Se elaboraron y enviaron a los medios de comunicación 7 boletines de prensa. 
Sinergias:  #UnAñoDeLogros 03/08/2023.                                                 #ElPaísDeLaBelleza 10/08/2023. 
100% cumplimiento imagen dada por Gobierno</t>
  </si>
  <si>
    <t>Se elaboraron y enviaron a los medios de comunicación 3 boletines de prensa. 
Sinergias: . #NosMovemosPorLaVida, 21/09/2023
100% cumplimiento imagen dada por Gobierno</t>
  </si>
  <si>
    <t>Se elaboraron y enviaron a los medios de comunicación 4 boletines de prensa. En redes sociales se generaron publicaciones en Facebook y Twitter. 
Sinergias: . #JusticiaEconómica,  #DenunciaAlCorrupto, #GobiernoDelCambio (18/10/2023 y 28/10/2023).
100% cumplimiento imagen dada por Gobierno</t>
  </si>
  <si>
    <t>Se elaboraron y enviaron a los medios de comunicación 5 boletines de prensa. En redes sociales se generaron publicaciones en Facebook y Twitter. 
Sinergias: Pacto Verde y su impacto en comercio exterior (22 de noviembre), Lanzamiento Empretur  
100% cumplimiento imagen dada por Gobierno</t>
  </si>
  <si>
    <t xml:space="preserve">Desde inicio del periodo de gobierno y articulado a los lineamientos que han sido dados por Presidencia de República
En sinergias: #JusticiaEconómica,  #DenunciaAlCorrupto, #GobiernoDelCambio (18/10/2023 y 28/10/2023) . #CosechandoLogros (28/12/2023), Pacto Verde, 22/11/2023 EMPRETUR 26/11/2023, Rendición de cuentas 11/12/2023 
En cuanto a boletines: En el transcurso del cuarto trimestre se realizaron y divulgaron 36 boletines de prensa, así: 7 (Octubre) 5 (noviembre) y 24 (diciembre). Se continuó la publicación de notas en redes sociales y a través de diferentes canales de comunicación. </t>
  </si>
  <si>
    <t xml:space="preserve">Para 2024 se continua manteniendo las plantillas que conservan la directriz de manejo de imagen de Gobiern y se continúan las sinergias que hacen parte de ese plan de medios. En enero se contó con la sinergia de Gobierno con el Pacífico, la cual fue publicada tal cual la envio presidencia. </t>
  </si>
  <si>
    <t xml:space="preserve">En Febrero se elaboraron y enviaron a los medios de comunicación 2 boletines de prensa.  
Redes Sociales se generaraon publicaciones en Facebook y Twitter, e Instagram.  
Sinergias. (/02/2024 Vamos a Colombiar, el País de la Belleza, todo lo anterior enmarcado en las directrices de comunicaciones recibidas desde presidencia. </t>
  </si>
  <si>
    <t>Se continua la emisión de comunicación a través d ediferentes canales acorde a las directrices de manejo d eimagen y plan de medio de prsidencia, así: 
Boletínes : https://drive.google.com/drive/u/0/folders/1W8kFaAq49uHXvupDWx33-Q7NFkoqxlB_   Día de la Mujer (08/03/24
https://docs.google.com/spreadsheets/d/1KFZN1_hkOcASwK2avsesjrq4vLvcZ1wI/edit#gid=1761046647
Gobierno con el Pueblo región Caribe (18/03/24)
https://docs.google.com/spreadsheets/d/1pzjdhQ3FxKliYz5YKsfmvjkKc9Qx1O_x/edit#gid=1761046647
Día del Artesano (19/03/24)
https://docs.google.com/spreadsheets/d/1bsSORSNyXEL2LBQNbjCsvf_1Kc_JsK8e/edit#gid=1761046647
Semana Santa (23-03-24  / 29-03-24 )
https://docs.google.com/spreadsheets/d/1yIRlpHkCfHbLGdWH_6vBf-J4f2x302Y9/edit#gid=1761046647
Colombia Productiva 
https://docs.google.com/document/d/1Htby4k1pbr3ChCG8wi0FZ-hFPBZkBwxm2qxiY6bBSsM/edit</t>
  </si>
  <si>
    <t>Se continúa la emisión de comunicación a través de diferentes canales acorde a las directrices de manejo de imagen y plan de medio de Presidencia, así:
* Día de la Memoria y Solidaridad con las víctimas del Conflicto Armado (9 de abril)
https://docs.google.com/spreadsheets/d/1ezsE32dqcbxFr1_xF70axhCI4mvVBQdY/edit?usp=sharing&amp;ouid=112894542449865616514&amp;rtpof=true&amp;sd=true
* Parrilla Ahorro, Agua y energía (16 de Abril) #CierraLaLLaveYApagaLaLuz
https://docs.google.com/spreadsheets/d/1JmNqolEU2uVu4Jnnh1yHHnra5si-j2I3/edit?usp=sharing&amp;ouid=112894542449865616514&amp;rtpof=true&amp;sd=true
*Logros y avances de la Entidad (21 de Abril)
https://docs.google.com/spreadsheets/d/1ezsE32dqcbxFr1_xF70axhCI4mvVBQdY/edit?usp=sharing&amp;ouid=112894542449865616514&amp;rtpof=true&amp;sd=true
*Sinergia 1M Por nuestros derechos – Día del Trabajador  (30 Abril – 02 de mayo)
https://docs.google.com/spreadsheets/d/1JmNqolEU2uVu4Jnnh1yHHnra5si-j2I3/edit?usp=sharing&amp;ouid=112894542449865616514&amp;rtpof=true&amp;sd=true</t>
  </si>
  <si>
    <t xml:space="preserve">Se continúa la emisión de comunicación a través de diferentes canales acorde a las directrices de manejo de imagen y plan de medio de Presidencia, así:
* Sinergia 1M Por nuestros derechos – Día del Trabajador (01 mayo) https://drive.google.com/drive/folders/1CNW4W85m83MCzIxbuje1soU_yTKyeGUJ?usp=sharing
* Sinergia 60 años de Artesanías de Colombia (06 de Mayo) 
https://drive.google.com/drive/folders/1CNW4W85m83MCzIxbuje1soU_yTKyeGUJ?usp=sharing
* Sinergia Gobierno por los barrios. (03 de Mayo) 
https://drive.google.com/drive/folders/1CNW4W85m83MCzIxbuje1soU_yTKyeGUJ?usp=sharing
*Sinergia Biodiversidad (22 de mayo)
https://drive.google.com/drive/folders/1CNW4W85m83MCzIxbuje1soU_yTKyeGUJ?usp=sharing
*Sinergia cambio por la vejez (30 de Mayo)
https://drive.google.com/drive/folders/1CNW4W85m83MCzIxbuje1soU_yTKyeGUJ?usp=sharing
</t>
  </si>
  <si>
    <t>REFORMA LABORAL 
https://docs.google.com/spreadsheets/d/1RO3Z04MUjFRNmD8dQEgl5rTqvfzn9INO/edit?gid=422617628#gid=422617628
#DíaDeLaProductividad (20 DE JUNIO)
https://docs.google.com/spreadsheets/d/1T80OdBN4mntPtOTUfb6y11s8TXdw96g3LlEv4j15sJI/edit?gid=273523796#gid=273523796
REFORMA PENSIONAL IMPULSADA POR EL #GOBIERNODELCAMBIO #PensionarseUnaRealidad.
https://docs.google.com/spreadsheets/d/1lXEyeVW9XBM4qGJXWaqJ7V0SupKQ27cE/edit?gid=843239714#gid=843239714
SINERGIA: DÍA INTERNACIONAL DEL ORGULLO LGTBI (28 DE JUNIO)
https://drive.google.com/drive/folders/1jyZwcUGovyYQFFrgjKI4rEKJFg95wU2v?usp=sharing</t>
  </si>
  <si>
    <t>En julio se elaboraron 7 boletines de prensa y se realizaron 2 gira de medios. En cuanto Redes Sociales se generaraon publicaciones en Facebook y Twitter, e Instagram.   
Sinergias: 2 SINERGIAS JULIO
Celebración 20 de julio – Orgullo Colombiano: 
https://drive.google.com/drive/folders/1j1pLtMZiKqGM75SAr4EHTjL7RFchoFcn
Pensionarse es una realidad: 
https://docs.google.com/spreadsheets/d/1iklXcxUBndx5k6b7BiMiZTkH3Ce2ep1v0JgNdUwK8aY/edit?gid=843239714#gid=843239714</t>
  </si>
  <si>
    <t>En agosto se elaboraron 5 boletines de prensa y se realizaron recorridos de medios en la Feria del hogar. https://drive.google.com/drive/folders/17zwHcM3AE15QDM8gTgqBMHepa_j_sJFb .   Se elaboraron 24 notas https://drive.google.com/drive/folders/1HmjxyxkNFsO2xRZ5M1rKhcl-9-iHPkR4  Realizamos 28 videos https://drive.google.com/drive/folders/1wr6WVfAATV8vGytWdAFsxYeA39wFcZxO.
En cuanto a Redes Sociales se generaraon 145 publicaciones en Facebook y Twitter, e Instagram, 866 Nuevos Seguidores en Instagram, en Facebook 5.577 nuevos Seguidores  https://drive.google.com/file/d/1bYtO-Y6csBKn8yz0LUdbDli2MAhKIV4w/view?usp=drive_link  
Sinergias: 2 SINERGIAS EN AGOSTO. 
El País de la Belleza es Pacífico (30 DE AGOSTO – 30 DE OCTUBRE)
https://docs.google.com/spreadsheets/d/1MyWRmuPFTQGMu44v8LIDVPa0cCQhfUdd/edit?gid=1761046647#gid=1761046647
#AvanzandoEnDignidad (7 DE AGOSTO)
https://docs.google.com/spreadsheets/d/12V_LcyVsaCGnOQALxqHUqp1CD-SaZFDE/edit?gid=1894402841#gid=1894402841</t>
  </si>
  <si>
    <t xml:space="preserve">En Septiembre se elaboraron entre boletines de prensa y  videos 23. se realizaron recorridos de medios en la Feria del hogar y artesanos étncios para la paz (2) https://drive.google.com/drive/folders/17zwHcM3AE15QDM8gTgqBMHepa_j_sJFb .   Se elaboraron 24 notas https://drive.google.com/drive/folders/1HmjxyxkNFsO2xRZ5M1rKhcl-9-iHPkR4  Realizamos 28 videos https://drive.google.com/drive/folders/1wr6WVfAATV8vGytWdAFsxYeA39wFcZxO. https://drive.google.com/drive/folders/1OlPB64dsABWXG42V0UMv_bP129W9Q6r-?usp=drive_link https://drive.google.com/drive/folders/1W8kFaAq49uHXvupDWx33-Q7NFkoqxlB_?usp=drive_link https://drive.google.com/drive/folders/1pKVlF-NmeieSI0uYFHQc_BotlJs0wP6t?usp=drive_link
En cuanto a Redes Sociales tuvimos de alcance Septiembre (64.967) y nuevos seguidores (708) en IG
Sinergias: 3 SINERGIAS EN septiembre. https://drive.google.com/file/d/1xhNPbfO-cCLXtEdUoXbMKMkvObLqo61E/view?usp=drive_link
</t>
  </si>
  <si>
    <t>En octubre se continuo realizando sinergia  con Mincit con logos y directrices de ellos. Ademas se elaboro 21 videos, 4 comunicados y 32 notas.
En Redes Sociales se generaron 179 publicaciones en Facebook, X e Instagram
-Seguidores en Facebook: 135.934
-Seguidores en Instagram: 116.663
-Seguidores en X: 20.469
- SINERGIAS: 1 en el mes de octubre
#PasaportesDelCambio
https://drive.google.com/drive/folders/1S_bgx9Y_ybRXx_5x8Gn_wYmhuSZ8JHXv?usp=drive_link https://drive.google.com/drive/folders/16IBuiwbQcDUsm8XHEyUpaBt1-1CUQLx6 https://drive.google.com/drive/folders/178NMG8zO_j7VXnPplv60QTG2GLCQ5rBG?usp=drive_link https://drive.google.com/drive/folders/19Erlo2EGbNEvm90ul7qUtpQ9wcdkG7am?usp=drive_link</t>
  </si>
  <si>
    <t>En npviembre se continuo realizando sinergia con Mincit con logos y directrices de ellos. Ademas en redes sociales se generaron 141 publicaciones en Facebook, X e Instagram, con los siguientes ganadores: 
-Seguidores en Facebook: 135.934 - 136.025 Ganaron 91
-Seguidores en Instagram: 111.663 – 112.476 Ganaron 813
-Seguidores en X: 20.453
-SINERGIAS: 0 en el mes de noviembre</t>
  </si>
  <si>
    <t>Servicio público con valores como garante del logro de los objetivos institucionales y la materialización de la planeación estratégica</t>
  </si>
  <si>
    <t xml:space="preserve">Vulnerabilidades críticas remediadas o solucionadas  </t>
  </si>
  <si>
    <t>TICS</t>
  </si>
  <si>
    <t>Medardo Castillo</t>
  </si>
  <si>
    <t xml:space="preserve">No se presentaron vunerabilidades críticas durante el mes </t>
  </si>
  <si>
    <t xml:space="preserve">No se presentaron vulnerabilidades críticas durante el mes </t>
  </si>
  <si>
    <t>No se presentaron vulnerabilidades críticas durante el mes</t>
  </si>
  <si>
    <t xml:space="preserve">No se presentaron vulnerabilidades críticas durante el mes. Se deja el indicador en 100% pues aunque no se presenta vulnerabilidades se cuenta con los  documentos que dan línea en caso de vulnerabilidades materializadas, se anexan algunos de ellos los cuales hacen parte integral del Manual del SGSI de AdC </t>
  </si>
  <si>
    <r>
      <rPr>
        <sz val="10"/>
        <color rgb="FF0070C0"/>
        <rFont val="Calibri"/>
        <family val="2"/>
      </rPr>
      <t xml:space="preserve">Se presentó una vulnerabilidad crítica al proveedor de servicios de Internet, que afectó el portal institucional, ocasionando una indisponibilidad en el mismo durante 17 dias. 
</t>
    </r>
    <r>
      <rPr>
        <b/>
        <i/>
        <u/>
        <sz val="10"/>
        <color rgb="FF0070C0"/>
        <rFont val="Calibri"/>
        <family val="2"/>
      </rPr>
      <t>Es de aclarar que la vulnerabilidad no se presentó a la Infraestructura propia y local (On Premise) de la Entidad</t>
    </r>
    <r>
      <rPr>
        <sz val="10"/>
        <color rgb="FF0070C0"/>
        <rFont val="Calibri"/>
        <family val="2"/>
      </rPr>
      <t xml:space="preserve">. No obstante, se siguió y ejecutó el protocolo de seguridad definido por CSIRT Gobierno, como medidas de Contención - Investigación - Erradicación y Recuperación. De igual manera desde el día 1 se inició un proceso para la restauración desde cero, es decir la instalación, configuración e implementación de todos y cada uno de los componentes, herramientas y software del portal, desde la provisión de una máquina virtual (Servidor), pasando por el sistema operativo hasta la Base de Datos, y la restauración de la copia de seguridad, lo cual nos permitió restablecer por recursos y  medios propios la restauración y disponibilidad de portal, el 26 de septiembre de 2023 </t>
    </r>
  </si>
  <si>
    <t>No se presentaron vulnerabilidades críticas durante el mes. En el año solamente se presentó 1 vulnerabilidad, la cual contó con su respectivo plan de contingencia que permitió su solución oportuna y eficazmente. Todo se cumple acorde a las políticas estandarizadas en la entidad de: Gestión de incidentes de seguridad de la información y gestión de continuidad de negocio</t>
  </si>
  <si>
    <t xml:space="preserve">No se han presentado vulnerabilidades en el mes. </t>
  </si>
  <si>
    <t xml:space="preserve">Se presentó caída del fluido eléctrico en todo el sector de las Aguas, donde se ubica la sede de la entidad, por fallos técnicos del proveedor del servicio, que se logró superar a tiempo para no afectar la operación de la entidad, la cual solo correspondía a las tiendas promocionales, considerando que el fallo se dio un día sábado. Se anexa informe sobre gestión realizada y mejoras detectadas a implementar, para seguir garantizando la continuidad del negocio. </t>
  </si>
  <si>
    <t>Se presentó indisponibilidad en el servicio de Internet, contratado con el IPS CLARO COLOMBIA, para la informatización vía remota de los procesos del nuevo almacén de Zipaquirá. Se gestiono de manera inmediata y se aplico lo que se ha estandarizado para estos casos en las tiendas (uso celular). Ver anexo</t>
  </si>
  <si>
    <t>El incidente de seguridad relacionado con la cuenta de correo de la funcionaria Yaneth Muñoz, quien se encontraba en ausencia de la entidad, fue gestionado de acuerdo con los lineamientos del proceso de TIC y ha sido solucionado.</t>
  </si>
  <si>
    <t>Plan de conservación, preservación y difusión del patrimonio documental del Sector</t>
  </si>
  <si>
    <t>Plan de conservación, preservación y difusión del patrimonio documental del Sector realizado</t>
  </si>
  <si>
    <t>Informe de gestión documental de la entidad</t>
  </si>
  <si>
    <t>Para el 2024 se realizó la formulación de los planes de gestión documental validando las actividades para el cumplimiento de la conservación y preservación de los documentos, para la vigencia 2024 y su respectiva publicación en la página web de la entidad</t>
  </si>
  <si>
    <t>A M2 se realizó las actividades de préstamos de documentos por correo electrónico; se realizaron cambios de cajas x300 y x400 para cumplir con el mantenimiento adecuado de las unidades de conservación, se realizó reuniones con el proveedor de inforetrika para la instalación y parametrización del nuevo sistema, se está realizando la validación de información de los inventarios del archivo central y del rpoveedor de custodia del archivo. Adicionalmente, se realizó capacitación para el uso de la herramienta de Foxit. Se anexa informe detallado</t>
  </si>
  <si>
    <t>A M3 se realizó las actividades de préstamos de documentos por correo electrónico; se realizó reuniones con el proveedor de Infométrika para la instalación y parametrización del nuevo Sistema de Gestión de Documentos Electrónicos de Archivo, se está realizando la validación de información de los inventarios del archivo central y del proveedor de custodia del archivo. Adicionalmente, se realizó verificación de los informes del proveedor de custodia de TANDEM sobre las condiciones ambientales validando que cumplan con la conservación del acervo documental de la entidad</t>
  </si>
  <si>
    <t>A M4 se realizó las actividades de préstamos de documentos por correo electrónico; se realizó pruebas de radicación de entrada en el nuevo Sistema de Gestión de Documentos Electrónicos de Archivo, se está realizando la validación de información de los inventarios del archivo central y del proveedor de custodia del archivo, adicionalmente se realizó reunión con PIGA para validar el proceso de destrucción de los documentos de eliminación que fueron aprobados por el comité de institucional de Gestión y desempeño.</t>
  </si>
  <si>
    <t>A M5 se continuó con las actividades de préstamos de documentos por correo electrónico; se realizó pruebas de radicación de entrada en el SGDEA, ajustando rótulos y parametrización de tipos documentales, se está realizando la validación de información de los inventarios del archivo central y del proveedor de custodia del archivo, adicionalmente se realizó la publicación en SECOP II para la invitación a la aplicación de las TVD.</t>
  </si>
  <si>
    <t>A M6 se continuó con las actividades de préstamos de documentos por correo electrónico; se está realizando la validación de información de los inventarios del archivo central y del proveedor de custodia del archivo, adicionalmente se cargo el informe de evaluación de proveedores invitación a la aplicación de las TVD.  En cuanto a la implementación del SGDEA se está adelantando la validación de la migración de expedientes y radicados de las vigencias 2020 - 2024; se inició la  validación no satisfactoria de una pequeña muestra, también queda faltando el ajuste de las incidencias por parte del proveedor; una vez aprobada esta primera prueba, se debe solicitar el cargue de la totalidad de la migración y realizar la verificación de por lo menos el 40% de los documentos.  Realizar ajustes solicitados para la radicación de salida, entrada e internas, relacionadas con el remitente.  Con estas actividades aprobadas, se podría salir a producción con el módulo de radicación el cual corresponde al primer hito del proyecto.  El segundo hito aún pendiente corresponde a la implementación del flujo de PQRs y memorando interno y la integración del gestor documental con SEVEN, KACTUS, Isolucion.  El tercer y último hito corresponde a la generación de expedientes de forma automática en el gestor documental a partir de la documentación generada por SEVEN con el cumplimiento de los requisitos del MOREQ.</t>
  </si>
  <si>
    <t>A M7 se realizaron las actividades de préstamos de documentos por correo electrónico; se realizó depuración en el inventraio de archivo central de los expedientes que son producto de eliminación, adicionalmente se realizó el borrador de la minuta del contrato con el proveedor de Biblio web para la aplicación de las TVD.  En cuanto a la implementación del SGDEA se realizó la validación de la migración de expedientes y radicados; se inició la  validación del flujo de radicación con usuarios funcionales, subsanado de manera inmediata las incidencias presentadas, se realizó ajustes para la impresión del sticker y se dejaron al día las incidencias presentadas en el módulo de radicación.</t>
  </si>
  <si>
    <t>A M8 se realizaron las actividades de préstamos de documentos por correo electrónico; se realizó cotejo del inventraio de TANDEM con el inventrario documental del archivo central, adicionalmente se realizó la firma del contrato para la aplicación de TVD.  En cuanto a la implementación del SGDEA se realizó  la salida a producción con radicación.</t>
  </si>
  <si>
    <t>A M9 con corte a septiembre se han atendido un total de 50 solicitudes de información al archivo central con 115 registros; se realizó validación de la información de Isolución para determinar la integración con Argo/Orfeo, adicionalmente se realizó el contrato para adquirir más licencias de Foxit y el correo certificado</t>
  </si>
  <si>
    <t>A corte de octubre (M10), se han atendido un total de 13 solicitudes de información al archivo central, abarcando 60 registros. Se aprobó y envió la información necesaria para la integración de Seven e Islocion con Argo/Orfeo. Adicionalmente, se completó el diligenciamiento del diagnóstico de gestión documental y archivos con los funcionarios de la entidad, con el fin de actualizar correctamente el programa de gestión documental y el PINAR.</t>
  </si>
  <si>
    <t>A corte de  noviembre se han recibido 7 transferencias documentales, se realizó descripción en el formato ISAD G de los expedientes que son de conservación total de acuerdo con las TVD, se actualizó el inventario documental haciendo uso del formtao FUID, se continuó con la validación de los registros que arrojan los deshumidificadores, se recibieron dos visitas por parte de las personas de seguridad y salud en el trabajo para identificar los posibles riesgos en el área de archivo y dar solución inmediata, se realizó el primer borrador del programa de prevención y atención de emergencias en los archivos, se están realizando ajustes y se entregará en diciembre finalizado. Adicionalmente  se recibio el módulo de archivo de Argo/orfeo al 73,9%</t>
  </si>
  <si>
    <t>Ejecutar el plan estrategico de TH</t>
  </si>
  <si>
    <t>Informes de gestión del plan estrategico</t>
  </si>
  <si>
    <t>Durante este mes, se finalizó la fase de diseño y aprobación del Plan Estratégico de Talento Humano</t>
  </si>
  <si>
    <t>En este periodo, se realizaron acciones preparatorias para la ejecución del plan teniendo en cuenta que no se encontraban actividades programadas asegurando que los lineamientos establecidos se encuentren alineados con los objetivos.</t>
  </si>
  <si>
    <t>Se llevó a cabo un seguimiento y control de los indicadores relacionados con el Plan Estratégico de Talento Humano en Isolución. Los avances fueron los siguientes:
Ruta de la Calidad: 42,5%; Ruta de la Felicidad: 12,53%; Ruta del Crecimiento: 7,8%; Ruta de Análisis de Datos: 23%; Plan de SGSST: 18,66%; Plan de Integridad: 12,67%; Planes asociados a requisitos de empresa BIC: 2,23% (promedio entre los tres planes BIC).</t>
  </si>
  <si>
    <t>Se consolidó el Manual de Funciones de la Subgerencia de Desarrollo y Fortalecimiento del Sector Artesanal</t>
  </si>
  <si>
    <t>En este periodo, se realizaron acciones para gestionar la ejecución del plan teniendo en cuenta que no se encontraban actividades programadas asegurando que los lineamientos establecidos se encuentren alineados con los objetivos.</t>
  </si>
  <si>
    <t>Se llevó a cabo un seguimiento y control de los indicadores relacionados con el Plan Estratégico de Talento Humano en Isolución. Los avances fueron los siguientes:
Ruta de la Calidad: 62,5%, Ruta de la Felicidad: 52,61%, Ruta del Crecimiento: 31,45%, Ruta de Análisis de Datos: 58%, Plan de SGSST: 48,67%, Planes asociados a requisitos de empresa BIC: 31,83% (promedio entre los tres planes BIC).</t>
  </si>
  <si>
    <t>Se consolidó el Manual de Funciones de la Subgerencia Administrativa y Financiera alineando las responsabilidades con las necesidades estratégicas.</t>
  </si>
  <si>
    <t>Durante el mes de agosto, se mantuvo el seguimiento de las actividades programadas en el plan, sin embargo, no se presentaron avances adicionales a los reportados en Julio.</t>
  </si>
  <si>
    <t>El plan estrategico de TH formulado para la vigencia, cuenta con un 42,5% de avance al corte. Esto incluye actividades como: 
La entidad presentó el informe de avance sobre la formalización del empleo público en Artesanías de Colombia S.A. – BIC. Este informe consolidó los resultados del trabajo iniciado en el primer trimestre, que incluyó la actualización de documentos técnicos con base en el levantamiento de cargas laborales y estudios de costeos. Tras varias mesas de trabajo y reuniones con el DAFP, se solicitó en junio al Ministerio de Comercio, Industria y Turismo la autorización para el rediseño organizacional. En septiembre se ajustaron y reenviaron los documentos tras responder las observaciones recibidas en julio.
Adicionalmente, se monitoreó el avance de los principales planes estratégicos. El Plan Estratégico de Talento Humano, el Plan de Integridad y el plan BIC Prácticas Ambientales alcanzaron los porcentajes esperados con un 42,5%, 69,17% y 55% respectivamente, mientras que el Plan General SGSST logró un 71,17% de cumplimiento.
Se observaron desviaciones en la Ruta de Crecimiento (64,08%), Ruta de la Calidad (81,25%) y Ruta de Análisis de Datos (75,92%), todas con diferencias mínimas a los objetivos esperados. La Ruta de la Felicidad alcanzó un 83,69%, cerca del cumplimiento previsto. Destaca el sobrecumplimiento en Gobierno Corporativo, con un avance del 52,2%, superando la meta en 10,5 puntos.</t>
  </si>
  <si>
    <t>Con corte a octubre, se llevó a cabo un nuevo análisis de costos de la propuesta presentada por las distintas áreas en relación con un posible diseño organizacional, con el fin de tomar decisiones alineadas con las políticas de austeridad del gobierno nacional. Asimismo, se presentó a la Subgerencia Administrativa y Financiera una propuesta para la unificación de los manuales de funciones de la entidad, basada en un modelo del DAFP. Además, se ha continuado con el seguimiento a los indicadores, acciones y cumplimiento de los planes que conforman la estrategia de talento humano de la entidad.
El porcentaje de avance del PETH se mantiene en 42,5%, igual que en septiembre, ya que no se programaron actividades en octubre para este plan.</t>
  </si>
  <si>
    <t xml:space="preserve">Dentro de las actividas del del plan que registran avance se encuentran: El análisis técnico para el rediseño institucional, siendo entregado para revisión y discusión por parte del nivel directivo de la Entidad y posterior envio a las entidades correspondientes; se proyecta la actividad de acercamiento y vivencia al sector artesanal para realizarse en el marco de Expoartesanías; se avanzó en completar la totalidad de manuales de funciones aprobados a la fecha en un sólo documento que unifica el manual de funciones de los trabajadores oficiales basada en un modelo del DAFP, queda en espera de socialización con los directivos para su aprobación; igualmente, se ha venido haciendo seguimiento a los indicadores, acciones y cumplimiento de los planes que conforman la estrategia de talento humano de la Entidad.
El porcentaje de avance del PETH es el 57,50% </t>
  </si>
  <si>
    <t>Durante los años 2021, 2022 y 2023 se completaron las rutas turísticas en cada departamento de Colombia, se cerró el 2023 con 32 rutas turísticas, este año se fortalecieron y se construyeron rutas turísticas en 11 departamentos de Colombia (incluyendo Bogotá) Al mes de diciembre del 2024 Colombia Artesanal cuenta con presencia en 32 departamentos, 150 municipios, mas de 350 talleres artesanales incluidos con perfil, más de 5000 artesanos impactados, 15 pueblos patrimonio. 
Las rutas peuden ser consultadas en:
https://colombiaartesanal.com.co/rutas/</t>
  </si>
  <si>
    <t xml:space="preserve">Para el mes de diciembre de 2024, a través de la estrategia de gestión social integral GSI se realizó la caracterización psicosocial de 864  artesanos y artesanas en departamentos, los cuales son: Amazonas, Antioquia, Arauca, Atlántico, Bogotá, Bolívar, Boyacá, Caldas, Caquetá, Casanare, Cauca, Cesar, Choco, Córdoba, Cundinamarca, Guainía, Guaviare, La Guajira, Meta, Nariño, Norte de Santander, Putumayo, Putumayo, Quindío, Risaralda, Santander, Sucre, Tolima, Valle del Cauca, Vaupés y Vichada. Se aplicaron protocolos a  600 personas. 
El total acumulado del año 2024, se han beneficiado 13.646 artesanos de manera directa, de los cuales 6.654 corresponden a caracterizacion psicosocial, 11.755 corresponden a artesanos impactados directamente con protocolos de abordaje psicosocial. Con lo anterior se logra un total acumulado de 40.938 personas impactadas con la estrategia de la Gestion Social Integral. </t>
  </si>
  <si>
    <t>CUMPLIMIENTO</t>
  </si>
  <si>
    <t>En el mes de diciembre, se reportó el 100% de cumplimiento al Plan de participación ciudadana de la vigencia 2024, sobre el 30% del PES para el corte M12. En las actividades reportadas, se relaciona al espacio de participación y rendición de cuentas ¿Cómo vamos en el territorio? con la participación de los beneficiarios de los servicios ofertados por la entidad, presentando la gestión institucional durante la vigencia; este evento, se desarrolló de manera presencial en Corferias en el marco de ExpoArtesanías y virtual a través de Facebook Live. https://www.facebook.com/share/v/1AYpSmBcs4/?mibextid=WC7FNe
Por otra parte, se elaboró el informe del evento ¿Cómo vamos en el territorio? Que contiene las memorias de la jornada de rendición de cuentas y los resultados de las encuestas aplicadas a los participantes del evento, con el fin de cumplir con el componente de responsabilidad.</t>
  </si>
  <si>
    <t xml:space="preserve">Se elaboró el documento de Estudio Técnico para avanzar en el cumplimiento de ls lineamientos del Gobierno Nacional frente a formalización del empleo público, el cual será radicado en el Ministerio de Comercio, Industria y Turismo.
Durante el presente año, se realizaron y expidieron siete resoluciones relacionadas con la actualización y unificación del Manual de Funciones de los trabajadores oficiales de la Entidad. Igualmente se presentó a aprobación de la Subgerencia Administrativa y Financiera modelo y metodología de unificación de manuales de funciones y competencias, obteniendo aprobación.
Se adoptaron las competencias de la resolución 0667 del 03 de agosto de 2018 expedida por el Departamento Administrativo de la Función Pública
Se avanzó en el diseño e implementación del Plan de Acercamiento y Vivencia del Sector Artesanal. En el marco de Expoartesanias 2024 se adelantó taller de acercamiento a la experiencia de algunos artesanos.
Se realiza periodicamente seguimiento a indicadores, metas y cumplimiento de los planes asociados al Plan Estrategico de Talento Humano.
Se implementaron acciones enfocadas en el mejoramiento de las dimensiones encontradas débiles en la medición de clima laboral.
</t>
  </si>
  <si>
    <t>Con corte de  diciembre se recibieron 11 transferencias documentales primarias, se realizó la validación del fondo documental para las series documentales que son de conservación permanente y se deben transferir al archivo histórico según los tiempos de retención documental, se envió el programa de prevención y atención de emergencias en los archivos y con la información obtenida del diagnostico de gestión documental y archivos se realizó la actualización de los instrumentos archivísticos Programa de Gestión Documental - PGD y Plan Institucional de Archivos - PINAR. 
1. Avance Plan Institucional de Archivos - PINAR:  El avance obtenido para M12 en el cumplimiento de las actividades programadas para cumplir con el Plan de Conservación Documental definido y formulado en la vigencia 2024 es de 100%.
2. Avance Plan de Gestión Documental:  El avance y cumplimiento obtenido para M12 de las actividades programadas en el Plan de Gestión Documental definido y formulado en la vigencia 2024 es de 100%.
3. Avance Plan de Conservación Documental: El avance obtenido para M12 en el cumplimiento de las actividades programadas para cumplir con el Plan de Conservación Documental definido y formulado en la vigencia 2024 es de 100%.
4. Avance Plan de Preservación Digital: El avance obtenido para M12 en el cumplimiento de las actividades programadas para cumplir con el plan de Preservación definido y formulado en la vigencia 2024 es de 100%.</t>
  </si>
  <si>
    <t>ARTESANIAS DE COLOMBIA S.A -BIC solicitó a la Oficina Jurídica del Ministerio de Comercio Industria y Turismo ajuste en el indicador, mediante comunicación remitida el día 9 de febrero de 2024 y reiteración oficio de fecha 20 de mayo de 2024 radicado 1-2024-018573.Mediante Comunicación 1-2024-018573 de fecha 10 de Julio de 2024 el Ministerio solicitó prorroga a efectos de emitir respuesta de fondo frente a la solicitud. A la espera de respuesta por parte del Ministerio. Adicionalmente los abogados de planta y los externos del Proceso de Gestión Legal, conforme a evidencias adjuntas, asistieron a la capacitación citada por la Agencia Nacional de Defensa Jurídica del Estado durante el mes objeto de reporte.Con lo anterior se da cumplimiento a los indicadores planteados durante la vigencia.</t>
  </si>
  <si>
    <t>Se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y reiteración oficio de fecha 20 de mayo de 2024 radicado 1-2024-018573. Mediante Comunicación 1-2024-018573 de fecha 10 de Julio de 2024 el Ministerio solicitó prorroga a efectos de emitir respuesta de fondo frente a la solicitud. A la espera de respuesta por parte del Ministerio. Se adjuntan evidencias. Adicionalmente, en cumplimiento de los indicadores de la política  se realizó capacitación a los funcionarios de planta el día 24 de septiembre. En igual sentido se emitió la circular Interna con número de radicado 202408200017453 de fecha 22 de noviembre remitido a funcionarios de planta, por medio de la cual se precisan instrucciones de cierre de vigencia Fiscal y se reiteran las instrucciones impartidas el día 28 de abril de 2023 por parte de la Gerente General, referente a la Política de Prevención de Daño Antijuridico. En igual sentido, se emitió Boletín Jurídico titulado "POLITICA DE PREVENCIÓN DE DAÑO ANTINURIDICO-SUPERVISIÓN DE CONTRATOS", documento en el que se adjunta video referente a la supervisión de contratos mediante el cual se reitera la importancia de acatar las instrucciones impartidas por la Alta Dirección, específicamente respecto de las recomendaciones a los supervisores realizada en la Comunicación interna No 2023000477 de fecha 02 de Mayo de 2023 titulada "INSTRUCCIONES PARA RADICACIÓN DE CERTIFICACIONES DE CUMPLIMIENTO Y PAGOS AÑO 2023 PARA TODOS LOS CONTRATISTAS DE ARTESANIAS DE COLOMBIA S.A.- BIC Y RECOMENDACIONES SUPERVISORES"; información que fue reiterada mediante la circular Interna con número de radicado 202408200017453 de fecha 22 de Noviembre de 2024. Con lo anterior se da cumplimiento a los indicadores planteados durante la vigencia.</t>
  </si>
  <si>
    <t>En diciembre se continuó realizando sinergia con MinCITcon logos y directrices de ellos. Además en Redes Sociales se generaron 201 publicaciones en Facebook, X e Instagram
-Nuevos Seguidores en Facebook: 516
-Nuevos Seguidores en Instagram: 1.194
-Nuevos Seguidores en X: 15
- SINERGIAS: 1 en el mes de Diciembre</t>
  </si>
  <si>
    <t xml:space="preserve">No se presentaron vulnerabilidades en el mes. Se anexa informe resumen del entragbles y dos reportes sobre las vulnerabilidades presentadas, que debió, por su alcance ser documentadas. </t>
  </si>
  <si>
    <t>En 2024 se participó en 6 espacios de promoción de carácter internacional:
1. Feria Internacional de Turismo Fitur: 24 al 28 de enero en Madrid España, Se exhibió artesanía de 27 artesanos, 6 regiones, 32 departamentos, 112 referencias y 5 citas de negocios en el marco de LIVECONNECT de IFEMA
2. Conmemoración 150 años de relaciones bilaterales entre El Reino de Suecia y La República de Colombia: 11 al 15 de junio; se exhibió y promocionó la artesanía de 50 artesanos, 6 regiones, 112 referencias. 
3. Folk Art Market: 11 al 14 de julio, en Santa Fe, Nuevo México – Estados Unidos, se exhibió y vendió artesanía de 3 comunidades artesanales, Chipuelo oriente, Crucelina Choco y Antonila Ramos. 15 mil visitantes, 160 stand, 52 países, ventas por $210,2 MM
4. Intergift y MOMAD: 11 al 14 de septiembre, en Madrid España, productos de 50 artesanos en un espacio de 196 m2; 6 artesanos viajaron como embajadores de la artesanía, representando el país y su rica tradición cultural. Se realizaron demostraciones de oficios de en caña flecha, el enchape en chaquiras, la tejeduría Wayuu y el enchape en tamo, técnicas tradicionales arraigadas en las regiones de Colombia.
5. EXPOARTESANO MIAMI, organizada por Artesanías de Colombia y Plaza Mayor: 17 al 18 de octubre, en Doral, Miami, segunda edición. Reunió a 8 artesanos provenientes de los 32 departamentos. 
6. Primera Edición del Premio Iberoamericano de Textiles y Cestería 2024 del Programa Iberartesanías, en Cuenca – Ecuador, que rindió homenaje a los grandes maestros y maestras artesanas de Iberoamérica. Reunió a 4 artesanos con una exhibición representativa de productos de Boyacá, Nariño, Amazonas y Cesar.
Beneficiados 119 artesanos; se resalta que algunos de ellos han participado en dos espacios de promoción. Se da alcance al reporte del mes anterior, donde se informó de 120, esto teniendo en cuenta la revalidación de la información, sobre el número de participaciones de un mismo artesano en diferentes espacios</t>
  </si>
  <si>
    <t>Durante el mes de diciembre se facilitaron ingresos a los artesanos colombianos por valor de $22.402.354.299, que sumado a la fecha, se evidencia un total de $37.133.017.464, representando un alcance sobre la meta del año del 94,55% (Meta a partir de agosto: $39.274.782.179). Los ingresos del mes de diciembre corresponde a: ingresos por ferias organizadas $18.587.963.177; ingresos por participación en ferias y eventos regionales e internacionales:  $347.938.574; ingresos por oportunidades comerciales a los artesanos $2.455.312.863; ingresos a los artesanos por comercialización en Artesanías de Colombia $1.011.139.685</t>
  </si>
  <si>
    <t>ENERO DE 2025</t>
  </si>
  <si>
    <t>REAL 2024</t>
  </si>
  <si>
    <t>Política de Prevención del Daño Antijurídico  implementada</t>
  </si>
  <si>
    <t xml:space="preserve">Monto de ingresos de los artesanos generados por los espacios de promoción y comercialización </t>
  </si>
  <si>
    <t>Rutas turísticas artesanales  creadas y fortalecidas</t>
  </si>
  <si>
    <t xml:space="preserve">Plan estrategico de TH ejecutado
</t>
  </si>
  <si>
    <t xml:space="preserve">Para la vigencia 2025, se formula el Plan de Participación Ciudadana y Rendición de Cuentas del componente 6 del Programa de Transparencia y Ética Pública que contiene las actividades a desarrollar para la implementación de los lineamientos de política. Este plan, contiene los elementos esenciales de información, dialogo y responsabilidad; así como, el componente de rendición de cuentas en materia de Paz. Las actividades definidas ya tienen el cronograma de cumplimiento así como los responsables de ejecutar las actividades programadas. </t>
  </si>
  <si>
    <t>ARTESANIAS DE COLOMBIA S.A -BIC solicitó a la Oficina Jurídica del Ministerio de Comercio Industria y Turismo ajuste en el indicador, mediante comunicación remitida el día 9 de febrero de 2024 y reiteración oficio de fecha 20 de mayo de 2024 radicado  1-2024-018573.Mediante Comunicación 1-2024-018573 de fecha 10 de Julio de 2024 el Ministerio solicitó prorroga a efectos de emitir respuesta de fondo frente a la solicitud. A la espera de respuesta por parte del Ministerio. Adicionalmente los abogados de  planta del Proceso de Gestión Legal, conforme a evidencias adjuntas, asistieron a la capacitación citada por la Agencia Nacional de Defensa Jurídica del Estado durante el mes objeto de reporte. Con lo anterior se da cumplimiento a los indicadores planteados durante la vigencia.</t>
  </si>
  <si>
    <t xml:space="preserve">En enero se elaboraron 3 notas para la página web y 3 notas para la Intranet.
En Redes Sociales se generaron: 101 publicaciones en facebook; 909 seguidores más en facebook; 234.300 alcance en facebook; 13.900 interacciones en facebook.
165 contenido publicado en Instagram; 1000 seguidores más en Instagram; 39.100 alcance en Instagram; 4.800 interacciones en Instagram
132 publicaciones en X; 18.445 alcance en X.
Publicaciones totales: 398; Alcance total: 291.845 y Sinergias: 0 en el mes de enero </t>
  </si>
  <si>
    <t>El mes de enero fue un mes de planeación y de revisión. Se trabajó con la agencia Imageid, para hacer una revisión general de la pagina web, y poder ajustar temas que se requerían. Se realizó una imagen de expectativa para el home de la página sobre la ruta Macondo y se empezó a estudiar la forma de construir dicha ruta. La gerente general estuvo en FITUR en España, la feria mas importante de turismo, y se presentó el proyecto en una pantalla touch.
Por otra parte, se realizó la planeación de los departamentos en los que se trabajará, haciendo nuevas rutas o fortaleciendo las existentes.</t>
  </si>
  <si>
    <t>A 31 de enero se participa en la Feria Internacional de Turismo IFEMA, realizada en la ciudad de Madrid del 20 al 28 de enero de 2025 en la que se promovieron las rutas turísticas del Colombia Artesanal y se promovió la artesanía colombiana.</t>
  </si>
  <si>
    <t xml:space="preserve">Durante el mes de enero se realizo toda la proyección de las metas para la vigencia 2025, actividades relacionadas con la ejecución de la estrategia en los territorios, estudios previos y lineas metodológicas de trabajo.  
Se inicia con el contacto de las instituciones con las que se harán alianzas durante el año y se ajustan metodologías y acciones a realizar para la entrega de los computadores de La Guajira. </t>
  </si>
  <si>
    <t>ARTESANIAS DE COLOMBIA S.A -BIC para la vigencia 2024 y 2025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y reiteración oficio de fecha 20 de mayo de 2024 radicado 1-2024-018573. Mediante Comunicación 1-2024-018573 de fecha 10 de Julio de 2024 el Ministerio solicitó prorroga a efectos de emitir respuesta de fondo frente a la solicitud. A la espera de respuesta por parte del Ministerio. Se adjuntan evidencias. Durante 2024 se informó cada una de las acciones emprendidas en el maro de lo definido en esta política. Para la vigencia 2025, específicamente en el mes de enero se asistió a capacitación referente a la información que debe reportarse en la plataforma del Ekogui antes del 28 de Febrero de 2025</t>
  </si>
  <si>
    <t xml:space="preserve">Durante el mes de enero se realizó control y seguimiento de los deshumidificadores ubicados  en el área de archivo de la entidad.
Se está realizando el cotejo de información de los inventarios de eliminación con lo físico de TVD y se está realizando el inventario en estado natural de la documentación que se encuentra con el proveedor de custodia TANDEM. </t>
  </si>
  <si>
    <t>Durante el mes de enero de 2025, se concluyó la fase de diseño y aprobación del Plan de acción para 2025 con base en lo formulado en el Plan Estratégico de Talento Humano, la cual incluyó la definición de objetivos, estrategias y acciones clave para el desarrollo y fortalecimiento del talento humano de la entidad.
En el presente mes no estaban contempladas actividades adicionales dentro del cronograma de ejecución del PETH, ya que el inicio formal de las acciones del plan está programado para los próximos meses, conforme a la planeación establecida.</t>
  </si>
  <si>
    <t>Durante enero se facilitaron ingresos a los artesanos colombianos por valor de $490.463.885, representando un avance sobre la meta del año del 1,3%. Lo anterior a través de las siguientes iniciativas: Ingresos por participación en ferias regionales nacionales o internacionales: $292.884.100; ingresos de los artesanos por inversión en producto artesanal: $197.579.784,88 (Este valor corresponde a los pagos a los artesanos en el mes de enero de 2025, no hubo ordenes de compra en el mes).</t>
  </si>
  <si>
    <t>Los días 18 y 31 de enero el portal web presentó caídas e indisponibilidad debido a gran cantidad de peticiones reiterativas y concurrentes, mucho más grandes de las presentadas normalmente. La situación si bien limitó acceso por momentos fue restaurada de manera oportuna</t>
  </si>
  <si>
    <t>FEBRERO DE 2025</t>
  </si>
  <si>
    <t xml:space="preserve">Al corte se dio inicio al trabajo en varios frentes, primero se ajustó el plan de trabajo del año de acuerdo a los compromisos y realidades de los departamentos. Por otra parte se hizo reunión con la gestora del departamento de Magdalena, para plantear la ruta Macondo y empezar a seleccionar a los artesanos de la misma y de la ruta Magdalena. Se Iniciaron las  entrevistas para la ruta de Guacamayas- Cerinza, del departamento de Boyacá. 
Por último, previo a la feria Anato, se recibió la invitación al 41 Encuentro Nacional de Autoridades regionales de Turismo, donde se tuvo la oportunidad de hablar con varios secretarios de turismo y alcaldes de diferentes municipios, como:  Alcalde de Aguadas, Secretaria de competitividad de Cauca, Camara de Comercio de Cauca, Secretaria de Turismo de Tolima entre otros.
Del 26-28 de febrero se participó en la feria ANATO en el stand del MinCIT, en el cual se hizo presencia con dos pantallas touch con la cuales se facilitó la explicación del proyecto y se logró tener muchos operadores de turismo interesados en ofrecer las rutas turisticas. En el marco de dicha feria, se recibió invitación como Colombia Artesanal al Colombia Travel Mart de Procolombia, rueda de negocios con empresarios del turismo a quienes se les ofreció el  producto turistico y mostraron gran interes. Operadores con los cuales hubo reunión: Chaska Tours, Terrahonda, Muisca Travel, Green travel, entre otros. </t>
  </si>
  <si>
    <t>ARTESANIAS DE COLOMBIA S.A -BIC para la vigencia 2024 y 2025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y reiteración oficio de fecha 20 de mayo de 2024 radicado 1-2024-018573. Mediante Comunicación 1-2024-018573 de fecha 10 de Julio de 2024 el Ministerio solicitó prorroga a efectos de emitir respuesta de fondo frente a la solicitud. A la espera de respuesta por parte del Ministerio. Para la vigencia 2025, específicamente en el mes de enero se asistió a capacitación referente a la información que debe reportarse en la plataforma del Ekogui antes del 28 de febrero de 2025. En el mes de febrero de 2025, se realizó el respectivo reporte en la plataforma del Ekogui respecto al cumplimiento de los indicadores de la politica  para la vigencia 2024.</t>
  </si>
  <si>
    <t>ARTESANIAS DE COLOMBIA S.A -BIC solicitó a la Oficina Jurídica del Ministerio de Comercio Industria y Turismo ajuste en el indicador, mediante comunicación remitida el día 9 de febrero de 2024 y reiteración oficio de fecha 20 de mayo de 2024 radicado 1-2024-018573.Mediante Comunicación 1-2024-018573 de fecha 10 de Julio de 2024 el Ministerio solicitó prorroga a efectos de emitir respuesta de fondo frente a la solicitud. A la espera de respuesta por parte del Ministerio. Adicionalmente los abogados de planta del Proceso de Gestión Legal, conforme a evidencias adjuntas, asistieron a la capacitación citada por la Agencia Nacional de Defensa Jurídica del Estado durante el mes objeto de reporte. Con lo anterior se da cumplimiento a los indicadores planteados para el periodo.</t>
  </si>
  <si>
    <t xml:space="preserve">Se mantienen las directrices de manejo de imagen. A la fecha cero sinergias, pero si se avanza en publicaciones así: 
En Redes Sociales se generaron: FACEBOOK: 140 publicaciones; 2.800 seguidores más; 246.400 alcance; 23.600 interacciones. 
INSTAGRAM: 230 contenido publicado, incluyendo historias; 930 seguidores más; 51.100 alcance; 7.500 interacciones. 
Adicionalmente: 24 vídeos usando los estandares del Ministerio. </t>
  </si>
  <si>
    <t>El portal ha presentado caídas que afectan la disponibilidad de la información, no obstante las mismas se han venido solucionando de manera oportuna, manteniendo la disponibilidad de los servicios</t>
  </si>
  <si>
    <t>Durante el mes de febrero, en el marco del Plan Estratégico de Talento Humano, se avanzó en la actualización de la caracterización de la población de la Entidad y en la consolidación de la matriz con los resultados de los diagnósticos en talento humano realizados entre 2023 y 2024.
Como parte de esta actividad, se diseñó y aplicó una encuesta de caracterización, obteniendo respuesta de 47 funcionarios de un total de 88 posibles. Con los datos recopilados, se elaboró un informe estadístico preliminar que servirá como insumo para el análisis y la toma de decisiones en materia de gestión del talento humano.</t>
  </si>
  <si>
    <t xml:space="preserve">Durante el mes de febrero de 2025, a través de la estrategia de gestión social integral GSI se atendieron un total de 216 artesanos y artesanas. Se realizó la caracterización psicosocial en los departamentos de: La Guajira, Bogotá, Sucre, Cesar y Bolívar. Así mismo se realizaron cinco (5) atenciones psicosociales. Con lo anterior se ha logrado un total de 648 personas impactadas, representando el 1,58% de la meta </t>
  </si>
  <si>
    <t xml:space="preserve">A M2 se reporta un avance del 20,8% en el plan de participación ciudadana, que sobre el 30% del año equivale al 6,24%. En las actividades reportadas, se relacionan las siguientes: foro virtual para la retroalimentación y participación ciudadana sobre el informe de gestión institucional y la planeación 2025; actividades desarrolladas para entrega de información a los ciudadanos socializadas por YouTube o Facebook. Por otra parte, se confirmó la fecha de la sensibilización sobre la importancia y necesidad de llevar a cabo ejercicios de participación ciudadanía que propicien un diálogo de doble vía en todo el ciclo de la gestión pública, dirigida a los lideres de los procesos misionales. Por último, se entregaron avances de la actividad de participación para la mejora de trámites.  </t>
  </si>
  <si>
    <t>Durante el mes de febrero se realizó control y seguimiento de los deshumidificadores ubicados  en el área de archivo de la entidad.
Se continua realizando el inventario en estado natural de la documentación que se encuentra con el proveedor de custodia TANDEM, actualmente se cuenta con 50 cajas inventariadas, se envió inventarios para aprobación de eliminación de documentos de TVD y TRD a las áreas correspondientes.</t>
  </si>
  <si>
    <t xml:space="preserve">A febrero de 2025 se benefician artesanos con la estrategia de Internacionalización. Así:
1. Participación de la artesanía colombiana en la feria IFEMA realizada del 20 al 28 de enero en Madrid España.
2. Participación de artesanos colombianos, con la presentación de sus obras contemporáneas en el marco de la Feria Arco 2025 Madrid España a realizarse del 5 al 9 de marzo de 2025. 
Se está consolidando informe de soporte de beneficiarios, se reportará avance cuantitativo una vez se tengan dichos documentos. </t>
  </si>
  <si>
    <t>Al corte se facilitaron ingresos a los artesanos colombianos por valor de $51.413.522, representando un avance sobre la meta del año del 1,4%. Lo anterior a través de la siguiente iniciativa: ingresos de los artesanos por inversión en producto artesanal: $51.413.522 (Este valor corresponde a los pagos a los artesanos durante el mes de febrero de 2025).
A la fecha se avance con esta estratégia facilitando ingresos a los artesanos colombianos por valor de $541.877.407.</t>
  </si>
  <si>
    <t>MARZO DE 2025</t>
  </si>
  <si>
    <t xml:space="preserve">A marzo de 2025 se benefician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cinco artesanos de dos Departamentos y Bogotá. </t>
  </si>
  <si>
    <t xml:space="preserve">Durante el mes de marzo continuan las entrevistas de la ruta Guacamayas -Cerinza, y una vez terminadas el fotografo del proyecto viajó a tomar las fotografías y los videos de los artesanos que serán incluidos en este recorrido tan importante con denominación de origen. Así mismo, se continuan las entrevistas a los artesanos,  planeación y trazado de la ruta Macondo, la cual contemplará 4 departamentos y varios municipios, de gran relevancia con Cien años de Soledad y la vida de Gabriel García Màrquez. 
Durante este mes se inició reuniones con el equipo del Laboratorio del Tolima, para revisar la ruta existente y ver como se puede fortalecer y como incluir nuevos artesanos y municipios. 
Por otra parte, se recibió invitación al Laboratorio de Diseño y Turismo de la Universidad de los Andes para hablar sobre Colombia Artesanal, especificamente sobre la ruta Tolima, por ser el departamento de estudio en dicha materia. 
Por otra parte, se participó en la rueda de negocios para conocer toda la oferta turística, cultural y natural de Leticia, y así poder buscar alianzas y complementar la ruta Amazonas. 
Por último, el proyecto Mapa Turistico Colombia Artesanal, fue seleccionado como finalista de los premios de Turismo Responsable de WTM Latin America. Se presentaron 164 proyectos de 14 países diferentes y siendo seleccionados como finalistas en la categoría de "Mejores Iniciativas de trabajo para promover el Turismo responsable en los destinos" </t>
  </si>
  <si>
    <t>Durante marzo se facilitaron ingresos a los artesanos colombianos por valor de $828.944.037,07, a través de las siguientes iniciativas: Ingresos por participación en ferias regionales nacionales o internacionales: $768.101.000; Ingresos por oportunidades comerciales a los artesanos: $1.565.000 ingresos de los artesanos por inversión en producto artesanal: $59.278.037,07.  Se avanza con un total de ingresos facilitados a los artesanos por valor de $1.370.821.443,95 que representa un avance del 3,51% sobre la meta total del año 2025.</t>
  </si>
  <si>
    <t>Durante el mes de marzo, a través de la estrategia de gestion social integral GSI se atendieron un total de 355 artesanos. En lo corrido del año se ha realizado la caracterización psicosocial de 547 artesanos en los departamentos de: Antioquia, Arauca, Bolívar, Boyacá, Caldas, Caquetá, Casanare, Cauca, Cesar, Córdoba, Choco, Guaviare, La Guajira, Magdalena, Meta, Nariño, Norte de Santander, Putumayo, Quindío, Sucre y Valle del Cauca. Asi mismo se realizaron 79 atenciones psicosociales y se aplicó protocolo de abordaje psicosocial a 74 artesanos y artesanas. Mediante la estrategia GSI se han atendido durante el trimestre un total de 618 artesanos, impactando 1.854 personas lo cual representa el 4,5% de la meta</t>
  </si>
  <si>
    <t xml:space="preserve">Para el corte de PES M3, se reporta un avance del 37,3% en el plan de participación ciudadana, que sobre el 30% del año equivale al 11,19%. En las actividades que se reportaron avances se resaltan las siguientes: foro virtual para la retroalimentación y participación ciudadana sobre el informe de gestión institucional y la planeación 2025, la jornada de sensibilización de la Política de Participación Ciudadana dirigida a los funcionarios de Artesanías de Colombia; Avances en el desarrollo y programación de las Aperturas; la actividad programada sobre el trámite de la Unidad de Formación para identificar actividades y acciones para la mejora del mismo y finalmente, se reportaron avances sobre la rendición de cuentas en materia de Paz.  </t>
  </si>
  <si>
    <t>ARTESANIAS DE COLOMBIA S.A -BIC solicitó a la Oficina Jurídica del Ministerio de Comercio Industria y Turismo ajuste en el indicador, mediante comunicación remitida el día 9 de febrero de 2024 y reiteración oficio de fecha 20 de mayo de 2024 radicado 1-2024-018573.Mediante Comunicación 1-2024-018573 de fecha 10 de Julio de 2024 el Ministerio solicitó prorroga a efectos de emitir respuesta de fondo frente a la solicitud. A la espera de respuesta por parte del Ministerio. Adicionalmente tres abogados de planta del Proceso de Gestión Legal, conforme a evidencias adjuntas, asistieron a la capacitación citada por la Agencia Nacional de Defensa Jurídica del Estado durante el mes objeto de reporte. Con lo anterior se da cumplimiento a los indicadores planteados para el periodo.</t>
  </si>
  <si>
    <t>ARTESANIAS DE COLOMBIA S.A -BIC para la vigencia 2024 y 2025 cuenta con la política de prevención de daño antijuridico debidamente formulada y aprobada; teniendo en cuenta lo expuesto, se solicitó a la Oficina Jurídica del Ministerio de Comercio Industria y Turismo ajuste en el indicador y las metas mediante comunicación remitida el día 9 de febrero de 2024 y reiteración oficio de fecha 20 de mayo de 2024 radicado 1-2024-018573. Mediante Comunicación 1-2024-018573 de fecha 10 de Julio de 2024 el Ministerio solicitó prorroga a efectos de emitir respuesta de fondo frente a la solicitud. A la espera de respuesta por parte del Ministerio. Para la vigencia 2025, en el mes de febrero de 2025, se realizó el respectivo reporte en la plataforma del Ekogui respecto al cumplimiento de los indicadores de la politica  para la vigencia 2024 y en el mes de marzo de 2025 se informó en el Comité de Conciliación que el reporte fue rendido de manera oportuna en la Plataforma del Ekogui. Como establece la normatividad vigente aplicable se deberá formular y documentar politica 2026-2027 a finales de 2025</t>
  </si>
  <si>
    <t>Se mantienen las directrices de manejo de imagen
En Redes Sociales se generaron: FACEBOOK: 141 publicaciones; 561 seguidores más; 150.100 alcance; 11.500 interacciones. 
INSTAGRAM: 264 contenido publicado, incluyendo historias; 1.100 seguidores más; 75.600 alcance; 11.500 interacciones. 
Adicionalmente: 25 vídeos usando los estándares del Ministerio.
En marzo se elaboraron 5 notas para la página web y 3 notas para la Intranet.
1 sinergia en el mes de marzo</t>
  </si>
  <si>
    <t>Durante el mes de marzo se realizó control y seguimiento de los deshumidificadores ubicados  en el área de archivo de la entidad.
Se continua realizando el inventario en estado natural de la documentación que se encuentra con el proveedor de custodia TANDEM actualmente contamos con 105 cajas totalemnte identoficadas, Se recibió aprobación de Eliminación por parte de 5 áreas con un total de 130 expedientes documentales, pendiente aprobación por parte del Comité Institucional de Gestión y Desempeño.</t>
  </si>
  <si>
    <t>Con respecto a la indisponibilidad del portal institucional, que se reportó en enero y febrero, se evidencia mejora en la estabilidad normal de un servicio web en el mes de marzo de 2025. Entre enero y febrero los servicios de información bibliográfica a la ciudadanía del buscador VUFIND, repositorio digital en DSPACE y Catalogo bibliográfico en KOHA, que presta CENDAR, no fueron prestados; pero fueron restituidos a mediados del mes de marzo de 2025 una vez se suscribió el contrato de la vigencia 2025.</t>
  </si>
  <si>
    <t>En marzo para el Plan Estratégico de Talento Humano, se avanzó en la actualización de la caracterización de la población de la Entidad, con funcionarios que faltaban por diligenciar la información.
Se realizó la presentación al nivel directivo del nuevo modelo y metodología para unificar los manuales de funciones de los cargos de trabajadores oficiales y empleados públicos y contar con la traza de modificaciones, desde 2015, el cual fue aprobado; se genera compromiso para completarlo a mediados del mes de abril.</t>
  </si>
  <si>
    <t>ABRIL DE 2025</t>
  </si>
  <si>
    <t xml:space="preserve">Con corte abril se han beneficado 31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5 artesanos de dos Departamentos y Bogotá. </t>
  </si>
  <si>
    <t>Durante abril se facilitaron ingresos a los artesanos colombianos por valor de $186.403.627, a través de las siguientes iniciativas: Ingresos por participación en ferias regionales nacionales o internacionales: $169.354.000;  ingresos de los artesanos por inversión en producto artesanal: $17.049.627.  Se avanza con un total de ingresos facilitados a los artesanos por valor de $1.557.225.071 que representa un avance del 4% sobre la meta total del año 2025.</t>
  </si>
  <si>
    <t>Sobre el medio día del 30 de abril se presentó un fallo total con el equipo de seguridad perimetral (Firewall), del cual nos recuperamos en un 95% en horas de noche del mismo día. 
La recuperación al 100% se logró el viernes 2 de mayo en horas de la noche, con el cambio total de  la máquina que realizó el fabricante.</t>
  </si>
  <si>
    <t>Se continúa realizando el inventario en estado natural de la documentación que se encuentra con el proveedor de custodia TANDEM a la fecha se han identificado 577 cajas con un total de 2.275 registros, Se recibió aprobación de Eliminación por parte de 5 áreas con un total de 130 expedientes documentales, pendiente aprobación por parte del Comité Institucional de Gestión y Desempeño. Se está realizando el estudio de mercado para la adquisición de una planoteca para la adecuada conservación de los planos de la entidad.</t>
  </si>
  <si>
    <t>Durante el mes de abril, en el marco del Plan Estratégico de Talento Humano, se continuó con el proceso de unificación del manual de funciones, concertando con la Subgerencia de Promoción y Generación de Oportunidades Comerciales la actualización de los manuales correspondientes a los 20 trabajadores oficiales que integran dicha dependencia, actualización que se espera incorporar al modelo previamente aprobado durante el mes de mayo. Finalmente, se llevó a cabo el seguimiento correspondiente a todos los indicadores asociados al Plan Estratégico de Talento Humano para el primer trimestre del año, con el fin de verificar el cumplimiento de las metas trazadas y orientar los ajustes necesarios en la gestión.</t>
  </si>
  <si>
    <t xml:space="preserve">En el mes de abril se llevaron a cabo las fotografías de la ruta Macondo, la cual contemplara un gran numero de municipios en 6 departamentos; Magdalena, Guajira, Cesar, Atlántico, Bolivar y Córdoba. Durante varios meses se ha trabajado en la mejor forma de hacer un homenaje a Cien años de Soledad, y esta ruta es un homenaje a los oficios que se perciben en esta importante obra literaria. Así mismo se tuvo reuniones con los equipos regionales de Cauca y Valle,  y se empezaron entrevistas con los artesanos que se han seleccionado para fortalecer las rutas existentes de estos departamentos. Así mismo y con gran orgullo se recibió el bronce en los premios de Turismo Responsable de WTM Latin America 2025, en la categoría "Mejores iniciativas de trabajo en red para promover el turismo responsable en los destinos", premiación llevada a cabo en Sao Paulo el 15 de abril. </t>
  </si>
  <si>
    <t>En el mes de Abril de 2025, a través de la estrategia de gestión social integral GSI se atendieron un total de 2.126 artesanos y artesanas, impactando a 6.378 personas. Se realizó la caracterización psicosocial de 369 artesanos en los departamentos de: Antioquia, Arauca, Bolívar, Boyacá, Caldas, Caquetá, Casanare, Cauca, Cesar, Córdoba, Choco, Guaviare, La Guajira, Magdalena, Meta, Nariño, Norte de Santander, Putumayo, Quindío, Sucre y Valle del Cauca. Asi mismo se realizaron 47 atenciones psicosociales y se le brindo protocolo de abordaje psicosocial a 254 artesanos y artesanas</t>
  </si>
  <si>
    <t>ARTESANIAS DE COLOMBIA S.A -BIC para la vigencia 2024 y 2025 cuenta con la política de prevención de daño antijuridico debidamente formulada y aprobada; Para la vigencia 2025, en el mes de febrero, se realizó el respectivo reporte en la plataforma del Ekogui respecto al cumplimiento de los indicadores de la politica  para la vigencia 2024 y en el mes de marzo de 2025 se informó en el Comité de Conciliación que el reporte fue rendido de manera oportuna en la Plataforma del Ekogui. Como establece la normatividad vigente aplicable se deberá formular y documentar politica 2026-2027 a finales de 2025. El día 1 de abril de 2025 participó la planta de personal en la capacitación de brindada por la Agencia Nacional de Defensa respecto a los  Fundamentos de la Contratación.</t>
  </si>
  <si>
    <t>Tres abogados de planta del Proceso de Gestión Legal, conforme a evidencias adjuntas, asistieron a la capacitación citada por la Agencia Nacional de Defensa Jurídica del Estado durante el mes objeto de reporte. Con lo anterior se da cumplimiento a los indicadores planteados para el periodo.</t>
  </si>
  <si>
    <t>Se mantienen las directrices de manejo de imagen
En Redes Sociales se generaron: FACEBOOK: 222 publicaciones; 441 seguidores más; 186.400 alcance; 12.600 interacciones.
INSTAGRAM: 312 contenido publicado, incluyendo historias; 815 seguidores más; 53.000 alcance; 12.000 interacciones.
X : 497 publicaciones, 55110 alcance, 1435 interacciones, los mismos seguidores.  
Adicionalmente: 17 vídeos usando los estándares del Ministerio.
En abril se elaboraron 10 notas para la página web y 29 actualizaciones en la Intranet. 3 sinergia en el mes de abril</t>
  </si>
  <si>
    <t xml:space="preserve">Para el corte de M4, se reporta un avance del 45,2% en el plan de participación ciudadana, que sobre el 30% del año equivale al 13,56%. En las actividades que se reportaron avances se resaltan las siguientes: Publicación de información de actividades de participación ciudadana y grupos de interés por redes sociales, Facebook y YouTube. Avances de las aperturas territoriales que se tienen programadas desarrollar en las 6 regiones, Región Andina, Región Caribe, Región Insular, Región Pacifico, Región Amazonía y Región Orinoquía. Y por último, el informe sobre rendición de cuentas sobre construcción de Paz. </t>
  </si>
  <si>
    <t>MAYO DE 2025</t>
  </si>
  <si>
    <t>Durante mayo se facilitaron ingresos a los artesanos colombianos por valor de $ 466.416.401, a través de las siguientes iniciativas: Ingresos por participación en ferias regionales nacionales o internacionales: $ 286.525.389;  ingresos de los artesanos por inversión en producto artesanal: $ 175,766,312 y por oportunidades comerciales a los artesanos $ 4.125,000.  Se avanza con un total de ingresos facilitados a los artesanos por valor de $ 2,023,641,772  que representa un avance del 4,9% sobre la meta total del año 2025.</t>
  </si>
  <si>
    <t xml:space="preserve">En el mes de Mayo de 2025, a través de la estrategia de gestión social integral GSI se atendieron un total de 4.751 artesanos y artesanas, impactando a un total de  14.253 personas. Se realizó la caracterización psicosocial de 726 artesanos en los departamentos de: Amazonas, Antioquia, Arauca, Atlántico, Bolívar, Boyacá, Bogotá, Caldas, Casanare, Cauca, Choco, Guaviare, La Guajira, Meta, Norte de Santander, Putumayo, Quindío, Risaralda, San Andrés y providencia, Santander Sucre y Valle del Cauca. Asi mismo se realizaron 66 atenciones psicosociales individuales y se le brindo protocolo de abordaje psicosocial a 2104 artesanos y artesanas. </t>
  </si>
  <si>
    <t>En el mes de mayo se llevaron a cabo las fotografías de la ruta Tolima, y se tuvo reuniones con las secretarías de cultura y turismo de los diferentes municipios incluidos en la ruta de este departamento. Se continuó con las entrevistas de las rutas de los departamentos de Valle del Cauca y Cauca.  Al final del mes el fotografo viajó a estos  departamentos para la toma de fotografías, de los artesanos y de los atractivos turísticos culturales de los mismos</t>
  </si>
  <si>
    <t>Para el corte de M5, se reporta un avance del 49,8% en el plan de participación ciudadana, que sobre el 30% del año equivale al 14,94%. En las actividades que se reportaron avances se resaltan las siguientes: Publicación de información de actividades de participación ciudadana y grupos de interés por redes sociales, Facebook y YouTube; Publicación de la segunda Edición del reporte de sostenibilidad BIC de Artesanías de Colombia, bajo el estándar GRI. Desarrollo de las aperturas territoriales que se tienen programadas desarrollar en las 6 regiones, Región Andina, Región Caribe, Región Insular, Región Pacifico, Región Amazonía y Región Orinoquía.</t>
  </si>
  <si>
    <t>Se mantienen las directrices de manejo de imagen En Redes Sociales se generaron: 
FACEBOOK: 158 publicaciones; 326 seguidores más; 116.380 alcance; 8063 interacciones. INSTAGRAM: 235 contenido publicado, incluyendo historias; 1118 seguidores más; 57.961 alcance; 11.600 interacciones.
X : 484 publicaciones, 70.204 alcance, 1990 interacciones.   
Adicionalmente: 11 vídeos usando los estándares del Ministerio.
En abril se elaboraron 15 notas para la página web y 35 actualizaciones en la Intranet. 1 sinergia en el mes de mayo. 12 correos enviados en comunicación interna</t>
  </si>
  <si>
    <t>*Se continúa con el levantamiento del inventario en estado natural de la documentación en custodia del proveedor TANDEM. Durante este mes se identificaron 210 cajas, que corresponden a 1.396 registros.
*Se recibió la aprobación del proceso de eliminación documental por parte del Comité Institucional de Gestión y Desempeño, y se publicaron de los inventarios respectivos en la página web institucional, en cumplimiento de la normativa vigente.
*Se llevó a cabo la contratación para la adquisición de la planoteca y actualmente se está interviniendo la documentación de planos ubicada en el área de archivo.
*Por otro lado, se están realizando pruebas funcionales de la firma digital en el sistema Argo/Orfeo, así como la validación de la versión 1 de la Tabla de Retención Documental (TRD) para su respectiva parametrización en el sistema.</t>
  </si>
  <si>
    <t>En mayo se continúo con la ejecución de las acciones previstas en el Plan Estratégico de Talento Humano, así: Se cuenta con documento diagnóstico y caracterización de la población de la Entidad; se culmina el proyecto de acto administrativo de adopción de manual de funciones bajo nuevo modelo, para 5 de las 6 dependencias de la Entidad; se levanta borrador para aprobación de ajustes al procedimiento de gestión del cambio. El porcentaje de avance se mantiene para este mes</t>
  </si>
  <si>
    <t>No se presentaron vulnerabilidades en el mes.</t>
  </si>
  <si>
    <t xml:space="preserve">Con corte mayo se han beneficiado 31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5 artesanos de dos Departamentos y Bogotá. </t>
  </si>
  <si>
    <t>JUNIO DE 2025</t>
  </si>
  <si>
    <t>Con corte a junio de 2025 se han beneficiado 33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cinco artesanos de dos Departamentos y Bogotá. 
3. Participación de dos artesanos colombianos de los Departamentos de Nariño y de Cundinamarca en la 7ma bienal internacional de Artes y Oficios "Revelations" realizada del 21 al 25 de mayo en Paris Francia.</t>
  </si>
  <si>
    <t>AVANCE Q2</t>
  </si>
  <si>
    <t>Durante junio de 2025 se facilitaron ingresos a los artesanos colombianos por valor de $260.302.884, a través de las siguientes iniciativas: Ingresos por participación en ferias regionales nacionales o internacionales $45.348.0009;  ingresos de los artesanos por inversión en producto artesanal $212.949.884; ingresos por oportunidades comerciales a los artesanos $2.005,000.  Se avanza con un total de ingresos facilitados a los artesanos por valor de $ 2.283.944.656 que representa un avance del 5,8% sobre la meta del año 2025.</t>
  </si>
  <si>
    <t xml:space="preserve">Para el corte junio se reporta un avance del 55,60% en el plan de participación ciudadana, que sobre el 30% del año equivale al 16,68%. Para este mes se reportan avances de la actividad asociada a la presentación de informe de actividades de participación ciudadana y grupos de interés por redes sociales, Facebook y YouTube. </t>
  </si>
  <si>
    <t>ARTESANIAS DE COLOMBIA S.A -BIC para la vigencia 2024 y 2025 cuenta con la política de prevención de daño antijuridico debidamente formulada y aprobada. Para la vigencia 2025, en el mes de febrero, se realizó el respectivo reporte en la plataforma del Ekogui respecto al cumplimiento de los indicadores de la politica  para la vigencia 2024 y en el mes de marzo de 2025 se informó en el Comité de Conciliación que el reporte fue rendido de manera oportuna en la Plataforma del Ekogui. Como establece la normatividad vigente aplicable se deberá formular y documentar politica 2026-2027 a finales de 2025. El día 1 de abril de 2025 participó la planta de personal en la capacitación de brindada por la Agencia Nacional de Defensa respecto a los  Fundamentos de la Contratación.</t>
  </si>
  <si>
    <t>Los abogados de planta del Proceso de Gestión Legal y los abogados externos, conforme a evidencias adjuntas, asistieron a la capacitación citada por la Agencia Nacional de Defensa Jurídica del Estado durante el mes objeto de reporte. Con lo anterior se da cumplimiento a los indicadores planteados para el periodo.</t>
  </si>
  <si>
    <t>Se mantienen las directrices de manejo de imagen, para el mes de junio:
En Redes Sociales se generaron:
FACEBOOK: 200 publicaciones; 750 seguidores más; 439.936 alcance; 16266
interacciones.
INSTAGRAM: 258 contenido publicado, incluyendo historias; 1681 seguidores más; 86.304
alcance; 12.621 interacciones.
X : 481 publicaciones, 50.492 alcance, 598 interacciones, 9 seguidores más
Adicionalmente: 19 vídeos usando los estándares del Ministerio.
En junio se elaboraron 11 notas para la página web, 39 actualizaciones en la Intranet, 8 boletines
4 sinergia en el mes 
10 correo enviados desde el correo de comunicaciones</t>
  </si>
  <si>
    <t>*Se continúa con el levantamiento del inventario en estado natural de la documentación en custodia del proveedor TANDEM. Durante este mes, se identificaron 652 cajas, que contienen un total de 3.901 registros.
*Se recibió la aprobación del Comité Institucional de Gestión y Desempeño para la actualización de los instrumentos archivísticos: el Programa de Gestión Documental – PGD y el Plan Institucional de Archivos – PINAR.
*Fue recibida e instalada en el área de archivo una planoteca de 10 gavetas, destinada a la adecuada conservación de planos. En el proceso, se identificó un total de 691 planos organizados.
*Se llevó a cabo una capacitación dirigida a los enlaces de cada área sobre el documento electrónico y su gestión a través de los sistemas Argo/Orfeo, con el objetivo de iniciar el cargue de documentos derivados de las transferencias documentales.
*Se realizó la creación de nuevas series documentales para la Unidad de Formación, incorporadas en la Tabla de Retención Documental (TRD) de la Subgerencia de Desarrollo. Igualmente, se actualizó la información correspondiente a las series documentales de las Convocatorias Medalla a la Maestría y Sellos de Calidad Hecho a Mano.</t>
  </si>
  <si>
    <t>Durante el mes de junio se avanzó en el fortalecimiento de las acciones del Plan Estratégico de Talento Humano, destacándose la culminación del documento diagnóstico de caracterización de la población de Artesanías de Colombia S.A. – BIC, así como la consolidación de la base de datos que sustenta dicha caracterización, insumo clave para orientar la toma de decisiones en materia de gestión del talento. En paralelo, se continúa con la construcción del acto administrativo (Resolución) mediante el cual se adoptará la unificación del manual de funciones bajo el nuevo modelo. De igual forma, se llevó a cabo el seguimiento a los indicadores asociados al Plan Estratégico de Talento Humano registrados en la plataforma ISOLUCIÓN. Finalmente, se realiza el seguimiento al cumplimiento de los planes de acción vinculados a la Ruta de la Calidad, Ruta de la Felicidad, Ruta del Crecimiento, Ruta de Análisis de Datos, al Plan de Seguridad y Salud en el Trabajo (SGSST), al Plan de Integridad, y a los planes orientados al cumplimiento de los requisitos establecidos para las empresas de beneficio e interés colectivo – BIC.</t>
  </si>
  <si>
    <t xml:space="preserve">En el mes de junio se llevaron a cabo las fotografías de las rutas de Cauca y Valle del Cauca, logrando así tener una mirada completa de los departamentos en cuanto a artesanías, cocinas tradicionales y turismo. Después de varias reuniones con el equipo del eje cafetero, se lograron seleccionar los artesanos a incluir en las rutas d elos departamentos de Quindio, Caldas y Risaralda, y se iniciaron las entrevistas de los artesanos del departamento de Quindío. Así mismo se trabajó en los textos de las rutas y perfiles de los artesanos, de las rutas a lanzar en Expoartesano y se trabajó en el stand para Expoartesano en Medellín, los artesanos y el diseño de este año.
Al corte las rutas nuevas o fortalecidas son: Boyacá, Cauca, Macondo, Magdalena, Tolima, Valle. </t>
  </si>
  <si>
    <t>En el mes de junio, a través de la estrategia de Gestión Social Integral GSI se atendieron un total de 1.788 artesanos y artesanas. Se realizó la caracterización psicosocial de 746 artesanos en los departamentos de: Amazonas, Antioquia, Arauca, Atlántico, Bogotá, Bolívar, Boyacá, Caldas, Caquetá, Casanare, Cauca, Cesar, Choco, Córdoba, Cundinamarca, Guainía, Guaviare, Huila, La Guajira, Magdalena, Meta, Nariño, Norte de Santander,  Putumayo, Quindío, Risaralda, Santander, Sucre, Tolima, Valle del Cauca, Vaupés. Asi mismo se realizaron atenciones psicosociales y se le brindo protocolo de abordaje psicosocial a un total de 1.540 artesanos y artesanas.
 A corte del primer semestre la estrategia de GSI han atendido un total 6.954 artesanos y artesanas, impactando un total de 20.862
Los soportes de caracterizaciones y protocolos son de carácter reservado, por la información personal que en ella se contiene, por tal razón reposa en los archivos del funcionario a cargo de GSI</t>
  </si>
  <si>
    <t>AVANCE 2025</t>
  </si>
  <si>
    <t>META AÑO</t>
  </si>
  <si>
    <t>ESTIMADO Q2</t>
  </si>
  <si>
    <t>AVANCE %</t>
  </si>
  <si>
    <t>AVANCE CUATRIENIO</t>
  </si>
  <si>
    <t>META CUATRIENIO</t>
  </si>
  <si>
    <t xml:space="preserve">% AVANCE </t>
  </si>
  <si>
    <t>ACUMULADO 2025</t>
  </si>
  <si>
    <t>1. Participación de la artesanía colombiana en la feria FITUR realizada del 22 al 26 de enero en Madrid España, beneficiando 26 artesanos de trece Departamentos.</t>
  </si>
  <si>
    <t xml:space="preserve">2. Participación de artesanos colombianos, con la presentación de sus obras contemporáneas en el marco de la Feria Arco 2025 Madrid España realizada del 5 al 9 de marzo de 2025, beneficiando cinco artesanos de dos Departamentos y Bogotá. </t>
  </si>
  <si>
    <t>3. Participación de dos artesanos colombianos de los Departamentos de Nariño y de Cundinamarca en la 7ma bienal internacional de Artes y Oficios "Revelations" realizada del 21 al 25 de mayo en Paris Francia.</t>
  </si>
  <si>
    <t>4. Participación de seis artesanos en la International Folk Art Market-IFAM Santa Fe,. Nuevo México, Estados Unidos.</t>
  </si>
  <si>
    <t xml:space="preserve">5. Participación de 11 artesanos beneficiados a través de la exportación de productos artesanales colombianos a países como: Osaka, Nueva Zelanda, Senegal, entre otros. </t>
  </si>
  <si>
    <t xml:space="preserve">Con corte a julio de 2025 se han beneficiado 47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cinco artesanos de dos Departamentos y Bogotá. 
3. Participación de dos artesanos colombianos de los Departamentos de Nariño y de Cundinamarca en la 7ma bienal internacional de Artes y Oficios "Revelations" realizada del 21 al 25 de mayo en Paris Francia.
4. Participación de seis artesanos en la International Folk Art Market-IFAM Santa Fe,. Nuevo México, Estados Unidos.
5. Participación de 11 artesanos beneficiados a través de la exportación de productos artesanales colombianos a países como: Osaka, Nueva Zelanda, Senegal, entre otros. </t>
  </si>
  <si>
    <t>JULIO DE 2025</t>
  </si>
  <si>
    <t>Durante julio de 2025 se facilitaron ingresos a los artesanos colombianos por valor de $7.785.518.698, a través de las siguientes iniciativas: Ingresos por organización de ferias $6.575.306.717; ingresos por participación en ferias regionales nacionales o internacionales $1.002.518.971;  ingresos de los artesanos por inversión en producto artesanal $170.083.010; ingresos por oportunidades comerciales a los artesanos $37.610.000.  Se avanza con un total de ingresos facilitados a los artesanos por valor de $10.069.463.354 que representa un avance del 25,8% sobre la meta del año 2025.</t>
  </si>
  <si>
    <t>ARTESANIAS DE COLOMBIA S.A -BIC para la vigencia 2024 y 2025 cuenta con la política de prevención de daño antijuridico debidamente formulada y aprobada; Para la vigencia 2025, en el mes de febrero, se realizó el respectivo reporte en la plataforma del Ekogui respecto al cumplimiento de los indicadores de la política para la vigencia 2024 y en el mes de marzo de 2025 se informó en el Comité de Conciliación que el reporte fue rendido de manera oportuna en la Plataforma del Ekogui. Como establece la normatividad vigente aplicable se deberá formular y documentar política 2026-2027 a finales de 2025. El día 1 de abril de 2025 participó la planta de personal en la capacitación de brindada por la Agencia Nacional de Defensa respecto a los Fundamentos de la Contratación. El día 24 de Julio de 2025 se socializaron con toda la planta de personal de la Entidad los cambios realizados en lo que respecta a Instructivos y formatos del proceso de adquisición de bienes y servicios; adicionalmente se realizaron las capacitaciones conforme al control de asistencia adjuntos.</t>
  </si>
  <si>
    <t>Se mantienen las directrices de manejo de imagen
En Redes Sociales se generaron: FACEBOOK: 301 publicaciones; 829 seguidores más; 296.499 alcance; 22533 interacciones. INSTAGRAM: 625 contenido publicado, incluyendo historias; 2185 seguidores más; 113566 alcance; 17.795 interacciones. X : 1022 publicaciones, 157.468 alcance, 1570 interacciones, 35 seguidores más
Adicionalmente: 31 vídeos usando los estándares del Ministerio. En julio se elaboraron 11 notas para la página web y 35 actualizaciones en la Intranet. 1  sinergia en el mes. 5 correos enviados</t>
  </si>
  <si>
    <t xml:space="preserve">Para el corte M7, se mantiene el porcentaje del 55,60% en el plan de participación ciudadana, que sobre el 30% del año equivale al 16,68%. Únicamente, se reporta avance cualitativo en la actividad 1. “Consolidar y solicitar la  publicación  de información sobre la gestión de Artesanías de Colombia (Informe de gestión) y la creación de foros en el portal web para garantizar la adecuada rendición de cuentas de la empresa, así como propiciar la participación de la ciudadanía y el diálogo en doble vía.” El avance cuantitativo, se realiza con la entrega del informe trimestral. </t>
  </si>
  <si>
    <t>*Se continúa con el levantamiento del inventario en estado natural de la documentación en custodia del proveedor TANDEM. Durante este mes, se identificaron 147 cajas, que contienen un total de 2.082 registros.
*Se llevó a cabo una capacitación sobre radicación de comunicaciones internas a los funcionarios. 
*Se realizó la reunión para actualización de la TRD de la Oficina de Control Interno, Gestión Legal y Oficina Asesora de Planeación. 
*Se realizó la actualización del formato de matriz de riesgos, con los riesgos definidos en el programa de prevención de emergencias, incorporando criterios de probabilidad, impacto y nivel de riesgo.
*Se recibió transferencia documental primaria de la Oficina Asesora de Planeación e Información.</t>
  </si>
  <si>
    <t>Durante el mes de julio se continuó con la ejecución de las acciones establecidas en el Plan Estratégico de Talento Humano, consolidando los avances logrados en los meses anteriores y fortaleciendo los procesos en curso. En particular, se logró un mayor desarrollo del acto administrativo para la adopción del manual de funciones bajo el nuevo modelo, incorporando los ajustes derivados de las reuniones técnicas sostenidas con las áreas implicadas y realizando actualizaciones en las fichas correspondientes para garantizar su pertinencia y alineación con las necesidades de la Entidad. Paralelamente, se mantuvo el trabajo en las demás líneas de acción del Plan, asegurando el avance progresivo de los compromisos y la articulación con los diferentes planes y rutas estratégicas institucionales.</t>
  </si>
  <si>
    <t xml:space="preserve">Durante el mes de julio de 2025, a través de la estrategia de gestión social integral GSI se atendieron un total de 2.314 artesanos y artesanas que acumulado a los resultados desde inicio de año es un total de 9.588. Se realizó la caracterización psicosocial de 1.220 artesanos en los departamentos de: Antioquia, Bogotá, Bolívar, Boyacá, Caldas, Caquetá, Cauca, Cesar, Cundinamarca, La Guajira, Putumayo y Valle del Cauca. Asi mismo se realizaron seguimientos psicosociales a 61 artesanos y se le brindo protocolo de abordaje psicosocial a un total de 2.123 artesanos y artesanas. En el marco de la estrategia se han impactado 28.764 personas. </t>
  </si>
  <si>
    <t>Durante el mes de Julio se llevó a cabo la preparación logistica para asistir a Expoartesano en la ciudad de Medellín. El programa contó con un stand de 100 mts en el hall central de Plaza Mayor,el cual fue un homenaje a la Ruta Macondo, que fue lanzada en el marco de la feria. Esta ruta que incluye 6 departamentos del norte del país, hace un homenaje al nobel de literatura Gabriel Garcia Márquez y muestra la relación que existe entre 100 años de Soledad y los oficios artesanales. Durante esta feria se tuvo la oportunidad de tener en el stand a 6 artesanos, representantes de los departamentos de la Guajira, Atlantico, Magdalena, Cesar y Bolivar, quienes nos mostraron su cultura y nos dieron muestras de sus oficios artesanales.
https://colombiaartesanal.com.co/</t>
  </si>
  <si>
    <t>AGOSTO DE 2025</t>
  </si>
  <si>
    <t xml:space="preserve">Con corte a agosto de 2025 se han beneficiado 47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cinco artesanos de dos Departamentos y Bogotá. 
3. Participación de dos artesanos colombianos de los Departamentos de Nariño y de Cundinamarca en la 7ma bienal internacional de Artes y Oficios "Revelations" realizada del 21 al 25 de mayo en Paris Francia.
4. Participación de seis artesanos en la International Folk Art Market-IFAM Santa Fe,. Nuevo México, Estados Unidos.
5. Participación de 11 artesanos beneficiados a través de la exportación de productos artesanales colombianos a países como: Osaka, Nueva Zelanda, Senegal, entre otros. </t>
  </si>
  <si>
    <t>Durante agosto se facilitaron ingresos a los artesanos colombianos por valor de $507.751.495, a través de las siguientes iniciativas: ingresos por participación en ferias regionales nacionales o internacionales $93.228.700;  ingresos de los artesanos por inversión en producto artesanal $414.522.795.  Se avanza con un total de ingresos facilitados a los artesanos por valor de $10.577.214.849 que representa un avance del 27,1% sobre la meta del año 2025.</t>
  </si>
  <si>
    <t xml:space="preserve">ARTESANIAS DE COLOMBIA S.A -BIC para la vigencia 2024 y 2025 cuenta con la política de prevención de daño antijuridico debidamente formulada y aprobada; Para la vigencia 2025, en el mes de febrero, se realizó el respectivo reporte en la plataforma del Ekogui respecto al cumplimiento de los indicadores de la política para la vigencia 2024 y en el mes de marzo de 2025 se informó en el Comité de Conciliación que el reporte fue rendido de manera oportuna en la Plataforma del Ekogui. Como establece la normatividad vigente aplicable se deberá formular y documentar política 2026-2027 a finales de 2025. El día 1 de abril de 2025 participó la planta de personal en la capacitación de brindada por la Agencia Nacional de Defensa respecto a los Fundamentos de la Contratación. El 27 de junio de 2025 se remitió boletín jurídico respecto a la responsabilidad de los supervisores. El día 24 de Julio de 2025 se socializaron con toda la planta de personal de la Entidad los cambios realizados en lo que respecta a Instructivos y formatos del proceso de adquisición de bienes y servicios; adicionalmente se realizaron las capacitaciones conforme al control de asistencia adjuntos. De igual forma el 11 de agosto de 2025 se remitió Boletín Jurídico respecto a las   actividades relacionadas con el proceso de Gestión de Adquisición de Bienes y Servicios, en lo que respecta a las nuevas versiones del INSTRUCTIVO ADQUISICIÓN DE BIENES Y SERVICIOS, ESTUDIO PREVIO PARA CONTRATAR y LISTA DE CHEQUEO, para generar mayor comprensión de las obligaciones HSEQ que deben ser atendidas con la oferta y el estudio previo, que deriven en el contrato. De igual forma fue recordada a toda la planta de personal la Política Anticorrupción. </t>
  </si>
  <si>
    <t>Los abogados de planta del Proceso de Gestión Legal, conforme a evidencias adjuntas, asistieron a la capacitación citada por la Agencia Nacional de Defensa Jurídica del Estado durante el mes objeto de reporte. Con lo anterior se da cumplimiento a los indicadores planteados para el periodo.</t>
  </si>
  <si>
    <t xml:space="preserve">Se mantienen las directrices de manejo de imagen. En Redes Sociales se generaron: 
FACEBOOK: 189 publicaciones; 524 seguidores más; 232.378 alcance; 12156 interacciones.
INSTAGRAM: 247 contenido publicado, incluyendo historias; 1161 seguidores más; 52489 alcance; 7628 interacciones. X : 521 publicaciones, 53577 alcance, 725 interacciones, 37 seguidores más. 
Adicionalmente: 18 vídeos usando los estándares del Ministerio. En agosto se elaboraron 6 notas para la página web y 22 actualizaciones en la Intranet. 1  sinergia en el mes de agosto. 16 correos enviados </t>
  </si>
  <si>
    <t>*Se continúa con el levantamiento del inventario en estado natural de la documentación en custodia del proveedor TANDEM. Durante este mes, se identificaron 171 cajas, que contienen un total de 886 registros. *Se recibió certificación por parte del gestor ambiental sobre la destrucción de los documentos producto de eliminación documental por parte de TRD y TVD. *Se realizó la reunión para actualización de la TRD de la Subgerencia de Promoción y sus dos coordinaciones, Subgerencia de Desarrollo y su coordinación. *Se realizó actualización de la infromación publicada en la página web de la entidad sobre los temas de gestión documental.</t>
  </si>
  <si>
    <t>Durante el mes de agosto se dio continuidad a la consolidación de las fichas del manual de funciones, avanzando en la incorporación de los ajustes y fichas actualizadas de la dependencia pendiente, de manera que el documento pueda ser remitido a las revisiones pertinentes y avanzar hacia su versión definitiva. De forma complementaria, se mantuvo la gestión en las demás líneas de acción del Plan Estratégico de Talento Humano, garantizando la trazabilidad de los compromisos establecidos y la articulación con los planes y rutas estratégicas institucionales.</t>
  </si>
  <si>
    <t xml:space="preserve">Durante el mes de Agosto se trabajó en la organización de las rutas turísticas de los departamentos de Casanare y Guainía. Se inició con las reuniones con el equipo de los Laboratorios de estos departamentos y despues de una selección exhaustiva, se eligieron a los artesanos que formarán parte de las rutas. Durante todo el mes se llevaron a cabo las entrevistas a aproximadamente 18 artesanos. En simultánea el fotógrafo del proyecto viajó a los departamentos del Eje cafetero, Quindío, Caldas y Risaralda para tomar las fotografías de los artesanos seleccionados, así como los atractivos turísticos y los restaurantes que serán incluidos en el capítulo de cocinas tradicionales y bocados típicos. </t>
  </si>
  <si>
    <t xml:space="preserve">En el mes de agosto de 2025, a través de la estrategia de gestión social integral GSI se atendieron un total de 1.389 artesanos y artesanas. Se realizó la caracterización psicosocial de 431 artesanos en los departamentos de: Antioquia, Amazonas, Bogotá, Bolívar, Boyacá, Caldas, Caquetá, Cauca, Cesar, Cundinamarca, La Guajira, Putumayo y Valle del Cauca. Asi mismo se realizaron atenciones psicosociales a 35 artesanos y se le brindo protocolo de abordaje psicosocial a un total de 1.143 artesanos y artesanas. En el marco de la estrategia se han impactado a un total de 31.182 personas. </t>
  </si>
  <si>
    <t>En el corte PES M8, se reporta un avance del 62,60 en el Plan de Participación Ciudadana, sobre el 30% del año equivale al 18,78%. Para este mes del seguimiento PES corte a agosto se reportan avances de la actividad 1 sobre el informe de publicación de información de actividades de participación ciudadana y grupos de interés por redes sociales, Facebook y YouTube; Así como, la creación de un foro virtual  relacionado a: “¿Cuál es su opinión sobre el Proyecto de Ley del Artesano y sus Oficios?” y los avances en la socialización del ABC de la propuesta del Nuevo Proyecto de Ley del Artesano y sus Oficios, “Fortalecimiento del SER para mejorar el HACER”.
SOPORTES MESAS: https://drive.google.com/drive/folders/1MKWPhUaKAp5NjPRKZesbeK_Jg-_8zCB8?usp=gmail</t>
  </si>
  <si>
    <t>SEPTIEMBRE DE 2025</t>
  </si>
  <si>
    <t>AVANCE Q3</t>
  </si>
  <si>
    <t xml:space="preserve">Con corte a septiembre de 2025 se han beneficiado 71 artesanos con la estrategia de Internacionalización, así:
1. Participación de la artesanía colombiana en la feria FITUR realizada del 22 al 26 de enero en Madrid España, beneficiando 26 artesanos de trece Departamentos.
2. Participación de artesanos colombianos, con la presentación de sus obras contemporáneas en el marco de la Feria Arco 2025 Madrid España realizada del 5 al 9 de marzo de 2025, beneficiando cinco artesanos de dos Departamentos y Bogotá. 
3. Participación de dos artesanos colombianos de los Departamentos de Nariño y de Cundinamarca en la 7ma bienal internacional de Artes y Oficios "Revelations" realizada del 21 al 25 de mayo en Paris Francia.
4. Participación de seis artesanos en la International Folk Art Market-IFAM Santa Fe,. Nuevo México, Estados Unidos.
5. Participación de 11 artesanos beneficiados a través de la exportación de productos artesanales colombianos a países como: Osaka, Nueva Zelanda, Senegal, entre otros. 
6. En el marco de la rueda de negocios organizada por Procolombia, se contó con la participación de artesanía de 25 artesanos en la feria Internacional Expo-Osaka realizada en el mes de septiembre de 2025. </t>
  </si>
  <si>
    <t>Se terminó de trazar el recorrido de las rutas Casanare y Guainía. Se tuvo reuniones con los secretarios de turismo y/o cultura de cada municipio para socializar el trazado de las rutas quienes asesoraron en los atractivos turísticos y restaurantes que vale la pena georreferenciar y describir en los recorridos de la ruta. Simultáneamente el fotógrafo del proyecto hizo una descripción del viaje que realizó al eje cafetero, y gracias a esta retroalimentación se pudieron ajustar algunas cosas y tomar decisiones, como por ejemplo dividir la ruta del Eje cafetero y convertirla en 3 rutas independientes una de cada Departamento: Quindío, Risaralda y Caldas. A mediados de mes el fotógrafo viajó a los departamentos de Casanare y Guainía para tomar las fotografías de los artesanos seleccionados, así como los atractivos turísticos y los restaurantes que serán nombrados en el capítulo de cocinas tradicionales y bocados típicos. 
https://colombiaartesanal.com.co/</t>
  </si>
  <si>
    <t xml:space="preserve">En el mes de septiembre de 2025, a través de la estrategia de gestión social integral GSI se atendieron un total de 2545 artesanos y artesanas. Se realizó la caracterización psicosocial de 525 artesanos en los departamentos de: Antioquia, Amazonas, Bogotá, Bolívar, Boyacá, Caldas, Caquetá, Cauca, Cesar, Cundinamarca, La Guajira, Putumayo y Valle del Cauca. Asi mismo se realizaron atenciones psicosociales a 31 artesanos y se le brindo protocolo de abordaje psicosocial a un total de 2.255 artesanos y artesanas. En el marco de la estrategia se han impactado a un total de 37.035 personas. </t>
  </si>
  <si>
    <t xml:space="preserve">En el corte PES M9, se reporta un avance del 71,50 en el Plan de Participación Ciudadana, sobre el 30% del año equivale al 21,45%. Para este mes del seguimiento PES corte a septiembre se reportan avances en: actividad 1 sobre el informe de publicación de información de actividades de participación ciudadana y grupos de interés por redes sociales, Facebook y YouTube.  Cumplimiento de la actividad 4 relacionada a las jornadas de participación para la socialización del ABC de la propuesta del Nuevo Proyecto de Ley del Artesano y sus Oficios: “Fortalecimiento del SER para mejorar el HACER” y el cumplimiento de la actividad 9 sobre el informe de avance de PDET corte septiembre. </t>
  </si>
  <si>
    <t>ARTESANIAS DE COLOMBIA S.A -BIC para la vigencia 2024 y 2025 cuenta con la política de prevención de daño antijuridico debidamente formulada y aprobada; Para la vigencia 2025, en el mes de febrero, se realizó el respectivo reporte en la plataforma del Ekogui respecto al cumplimiento de los indicadores de la política para la vigencia 2024 y en el mes de marzo de 2025 se informó en el Comité de Conciliación que el reporte fue rendido de manera oportuna en la Plataforma del Ekogui. Como establece la normatividad vigente aplicable se deberá formular y documentar política 2026-2027 a finales de 2025. El día 1 de abril de 2025 participó la planta de personal en la capacitación brindada por la Agencia Nacional de Defensa respecto a los Fundamentos de la Contratación. El 27 de junio de 2025 se remitió boletín jurídico respecto a la responsabilidad de los supervisores. El día 24 de Julio de 2025 se socializaron, con toda la planta de personal de la Entidad, los cambios realizados en lo que respecta a Instructivos y formatos del proceso de adquisición de bienes y servicios; adicionalmente se realizaron capacitaciones. De igual forma el 11 de agosto de 2025 se remitió Boletín Jurídico respecto a las actividades relacionadas con el proceso de Gestión de Adquisición de Bienes y Servicios, en lo que respecta a las nuevas versiones del INSTRUCTIVO ADQUISICIÓN DE BIENES Y SERVICIOS, ESTUDIO PREVIO PARA CONTRATAR y LISTA DE CHEQUEO, para generar mayor comprensión de las obligaciones HSEQ que deben ser atendidas con la oferta y el estudio previo, que deriven en el contrato. De igual forma fue recordada a toda la planta de personal la Política Anticorrupción. De igual forma y en aras de una mejora continua, fueron remitidos durante el mes de septiembre los Boletines Jurídicos del fecha 16 de septiembre de 2025 y 30 de septiembre de 2025</t>
  </si>
  <si>
    <t>*Para este mes en el levantamiento del inventario en estado natural de la documentación en custodia del proveedor TANDEM, se identificaron 1.027 cajas, que contienen un total de 5.318 registros. *Se diseñó y socializó el instructivo sobre el uso del PDF/A. * Se concretaron las actualizaciones de las Tablas de Retención Documental (TRD) con la Coordinación de Gestión Legal y la Coordinación Operativa de la Subgerencia de Desarrollo. Asimismo, en esta Subgerencia se llevó a cabo una reunión con dos líderes de proyectos para definir los tipos documentales de la Serie Proyectos de Inversión. Igualmente, se realizó una reunión con la Subgerencia de Promoción y sus coordinaciones con el fin de validar la actualización de las TRD. *Se realizó la actualización del SIC, se recibieron las observaciones por parte de TICS en cuanto al punto de preservación documental y se envió a validación por la Subgerencia Administrativa y Financiera. *Se realizó cambio de Referencias de las unidades documentales de 18 cajas x200 a x300 Caja 3 Cajas x400 a x200 1 caja x300 a x200 54 Cajas x400 a x300</t>
  </si>
  <si>
    <t>Durante el mes de septiembre se mantuvo el avance en las acciones establecidas en el Plan Estratégico de Talento Humano, particularmente en la consolidación del manual de funciones, con énfasis en la actualización de las fichas correspondientes a la Subgerencia de Promoción y Generación de Oportunidades Comerciales. Asimismo, se aplicó el procedimiento de gestión del cambio, recientemente actualizado, en diferentes movimientos de personal, entre ellos el traslado de un Profesional de Gestión desde la Subgerencia de Promoción y Generación de Oportunidades Comerciales hacia la Subgerencia de Desarrollo y Fortalecimiento del Sector Artesanal, así como los ascensos efectuados en la Subgerencia de Promoción y Generación de Oportunidades Comerciales y en la Subgerencia Administrativa y Financiera. De igual forma, se realizó el seguimiento de los indicadores asociados al Plan Estratégico de Talento Humano en la plataforma ISOLUCIÓN para el tercer corte del año, y se dio continuidad al seguimiento de los planes de acción de la Ruta de la Calidad, Ruta de la Felicidad, Ruta del Crecimiento, Ruta de Análisis de Datos, del Plan de Seguridad y Salud en el Trabajo (SGSST), del Plan de Integridad y de los planes asociados al cumplimiento de los requisitos de empresa BIC.</t>
  </si>
  <si>
    <t>Durante septiembre se facilitaron ingresos a los artesanos colombianos por valor de $427.344.694, a través de las siguientes iniciativas: ingresos por participación en ferias regionales nacionales o internacionales $154.430.000;  ingresos por oportunidades comerciales a los artesanos $154.700.000; ingresos por inversión en producto artesanal $118.214.694.  Se avanza con un total de ingresos facilitados a los artesanos por valor de $11.004.559.543 que representa un avance del 28,2% sobre la meta del año 2025.</t>
  </si>
  <si>
    <t>Durante el mes de septiembre se presentaron 3 cortes de fluido eléctrico en el Claustro, sede de la entidad. Sin embargo, es importante informar que si bien se ha tenido vulnerabilidad por disponibilidad en los servicios las mismas se han logrado solucionar y remediar en el menor tiempo posible. Esto indica que se viene implementando soluciones en alta disponibilidad y con un grupo humano TIC en Infraestructura con formación y experticia requerida para afrontar estas vulnerabilidades</t>
  </si>
  <si>
    <t>Se mantienen las directrices de manejo de imagen. FACEBOOK: 208 publicaciones; 639 seguidores más; 144.600 alcance; 11060 interacciones.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</si>
</sst>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0_ ;\-#,##0\ "/>
    <numFmt numFmtId="165" formatCode="_-&quot;$&quot;\ * #,##0_-;\-&quot;$&quot;\ * #,##0_-;_-&quot;$&quot;\ * &quot;-&quot;??_-;_-@_-"/>
    <numFmt numFmtId="166" formatCode="_-* #,##0_-;\-* #,##0_-;_-* &quot;-&quot;??_-;_-@_-"/>
    <numFmt numFmtId="167" formatCode="#,##0.00_ ;\-#,##0.00\ "/>
    <numFmt numFmtId="168" formatCode="0.0%"/>
    <numFmt numFmtId="169" formatCode="_-&quot;$&quot;\ * #,##0.0_-;\-&quot;$&quot;\ * #,##0.0_-;_-&quot;$&quot;\ * &quot;-&quot;??_-;_-@_-"/>
    <numFmt numFmtId="170" formatCode="#,##0.0_ ;\-#,##0.0\ "/>
    <numFmt numFmtId="171" formatCode="0.0"/>
    <numFmt numFmtId="172" formatCode="#,##0.0"/>
  </numFmts>
  <fonts count="71" x14ac:knownFonts="1">
    <font>
      <sz val="11"/>
      <color rgb="FF000000"/>
      <name val="Calibri"/>
      <charset val="1"/>
    </font>
    <font>
      <sz val="11"/>
      <color theme="1"/>
      <name val="Calibri"/>
      <family val="2"/>
      <scheme val="minor"/>
    </font>
    <font>
      <b/>
      <sz val="11"/>
      <color rgb="FF0070C0"/>
      <name val="Calibri"/>
      <family val="2"/>
    </font>
    <font>
      <sz val="11"/>
      <color rgb="FFFF0000"/>
      <name val="Calibri"/>
      <family val="2"/>
    </font>
    <font>
      <b/>
      <sz val="11"/>
      <color rgb="FFFFFFFF"/>
      <name val="Calibri"/>
      <family val="2"/>
    </font>
    <font>
      <sz val="11"/>
      <color rgb="FF0D0D0D"/>
      <name val="Calibri"/>
      <family val="2"/>
    </font>
    <font>
      <sz val="11"/>
      <name val="Calibri"/>
      <family val="2"/>
    </font>
    <font>
      <sz val="11"/>
      <color rgb="FF000000"/>
      <name val="Calibri"/>
      <family val="2"/>
    </font>
    <font>
      <b/>
      <sz val="12"/>
      <color rgb="FF0070C0"/>
      <name val="Calibri"/>
      <family val="2"/>
    </font>
    <font>
      <b/>
      <sz val="18"/>
      <color rgb="FF00B050"/>
      <name val="Calibri"/>
      <family val="2"/>
    </font>
    <font>
      <b/>
      <sz val="11"/>
      <color rgb="FF00B050"/>
      <name val="Calibri"/>
      <family val="2"/>
    </font>
    <font>
      <b/>
      <sz val="14"/>
      <color rgb="FF00B050"/>
      <name val="Calibri"/>
      <family val="2"/>
    </font>
    <font>
      <b/>
      <sz val="10"/>
      <color rgb="FFFFFFFF"/>
      <name val="Calibri"/>
      <family val="2"/>
    </font>
    <font>
      <sz val="10"/>
      <color rgb="FF0070C0"/>
      <name val="Calibri"/>
      <family val="2"/>
    </font>
    <font>
      <b/>
      <sz val="10"/>
      <color rgb="FF0070C0"/>
      <name val="Calibri"/>
      <family val="2"/>
    </font>
    <font>
      <sz val="10"/>
      <color rgb="FF00B050"/>
      <name val="Calibri"/>
      <family val="2"/>
    </font>
    <font>
      <b/>
      <sz val="10"/>
      <color rgb="FF00B050"/>
      <name val="Calibri"/>
      <family val="2"/>
    </font>
    <font>
      <b/>
      <sz val="11"/>
      <color theme="1"/>
      <name val="Calibri"/>
      <family val="2"/>
    </font>
    <font>
      <sz val="9"/>
      <color rgb="FF00B0F0"/>
      <name val="Calibri"/>
      <family val="2"/>
    </font>
    <font>
      <b/>
      <sz val="10"/>
      <color rgb="FF00B0F0"/>
      <name val="Calibri"/>
      <family val="2"/>
    </font>
    <font>
      <sz val="9"/>
      <color rgb="FF0070C0"/>
      <name val="Calibri"/>
      <family val="2"/>
    </font>
    <font>
      <b/>
      <sz val="12"/>
      <name val="Calibri"/>
      <family val="2"/>
    </font>
    <font>
      <b/>
      <sz val="16"/>
      <color rgb="FF00B050"/>
      <name val="Calibri"/>
      <family val="2"/>
    </font>
    <font>
      <b/>
      <sz val="16"/>
      <color rgb="FF0070C0"/>
      <name val="Calibri"/>
      <family val="2"/>
    </font>
    <font>
      <sz val="11"/>
      <color rgb="FF0070C0"/>
      <name val="Calibri"/>
      <family val="2"/>
    </font>
    <font>
      <sz val="11"/>
      <color theme="1"/>
      <name val="Calibri"/>
      <family val="2"/>
    </font>
    <font>
      <sz val="11"/>
      <color rgb="FF00B0F0"/>
      <name val="Calibri"/>
      <family val="2"/>
    </font>
    <font>
      <b/>
      <sz val="11"/>
      <color rgb="FF00B0F0"/>
      <name val="Calibri"/>
      <family val="2"/>
    </font>
    <font>
      <sz val="11"/>
      <color rgb="FF00B050"/>
      <name val="Calibri"/>
      <family val="2"/>
    </font>
    <font>
      <sz val="9"/>
      <color rgb="FF00B050"/>
      <name val="Calibri"/>
      <family val="2"/>
    </font>
    <font>
      <b/>
      <sz val="11"/>
      <color rgb="FFFF0000"/>
      <name val="Calibri"/>
      <family val="2"/>
    </font>
    <font>
      <i/>
      <sz val="11"/>
      <name val="Calibri"/>
      <family val="2"/>
    </font>
    <font>
      <b/>
      <sz val="12"/>
      <color rgb="FFFF0000"/>
      <name val="Calibri"/>
      <family val="2"/>
    </font>
    <font>
      <b/>
      <sz val="12"/>
      <color rgb="FF00B050"/>
      <name val="Calibri"/>
      <family val="2"/>
    </font>
    <font>
      <b/>
      <sz val="10"/>
      <name val="Calibri"/>
      <family val="2"/>
    </font>
    <font>
      <sz val="10"/>
      <color rgb="FFFF0000"/>
      <name val="Calibri"/>
      <family val="2"/>
    </font>
    <font>
      <b/>
      <sz val="10"/>
      <color rgb="FFFF0000"/>
      <name val="Calibri"/>
      <family val="2"/>
    </font>
    <font>
      <sz val="10"/>
      <name val="Calibri"/>
      <family val="2"/>
    </font>
    <font>
      <b/>
      <sz val="10"/>
      <color theme="1"/>
      <name val="Calibri"/>
      <family val="2"/>
    </font>
    <font>
      <u/>
      <sz val="10"/>
      <color rgb="FF0070C0"/>
      <name val="Calibri"/>
      <family val="2"/>
    </font>
    <font>
      <b/>
      <u/>
      <sz val="10"/>
      <color rgb="FF0070C0"/>
      <name val="Calibri"/>
      <family val="2"/>
    </font>
    <font>
      <sz val="10"/>
      <color rgb="FF00B0F0"/>
      <name val="Calibri"/>
      <family val="2"/>
    </font>
    <font>
      <sz val="9"/>
      <color rgb="FFFF0000"/>
      <name val="Calibri"/>
      <family val="2"/>
    </font>
    <font>
      <sz val="11"/>
      <color theme="1"/>
      <name val="Calibri"/>
      <family val="2"/>
      <scheme val="minor"/>
    </font>
    <font>
      <b/>
      <sz val="16"/>
      <color rgb="FFFF0000"/>
      <name val="Calibri"/>
      <family val="2"/>
    </font>
    <font>
      <b/>
      <sz val="14"/>
      <color rgb="FFFF0000"/>
      <name val="Calibri"/>
      <family val="2"/>
    </font>
    <font>
      <i/>
      <sz val="11"/>
      <color rgb="FF000000"/>
      <name val="Calibri"/>
      <family val="2"/>
    </font>
    <font>
      <b/>
      <i/>
      <u/>
      <sz val="10"/>
      <color rgb="FF0070C0"/>
      <name val="Calibri"/>
      <family val="2"/>
    </font>
    <font>
      <b/>
      <sz val="18"/>
      <color rgb="FFFF0000"/>
      <name val="Calibri"/>
      <family val="2"/>
    </font>
    <font>
      <b/>
      <sz val="9"/>
      <name val="Tahoma"/>
      <family val="2"/>
    </font>
    <font>
      <sz val="9"/>
      <name val="Tahoma"/>
      <family val="2"/>
    </font>
    <font>
      <sz val="11"/>
      <color rgb="FF000000"/>
      <name val="Calibri"/>
      <family val="2"/>
    </font>
    <font>
      <sz val="10"/>
      <color rgb="FF00B050"/>
      <name val="Calibri"/>
      <family val="2"/>
    </font>
    <font>
      <sz val="10"/>
      <color rgb="FF0070C0"/>
      <name val="Calibri"/>
      <family val="2"/>
    </font>
    <font>
      <b/>
      <sz val="10"/>
      <color rgb="FF00B050"/>
      <name val="Calibri"/>
      <family val="2"/>
    </font>
    <font>
      <b/>
      <sz val="11"/>
      <color rgb="FFFFFFFF"/>
      <name val="Calibri"/>
      <family val="2"/>
    </font>
    <font>
      <b/>
      <sz val="11"/>
      <color theme="1"/>
      <name val="Calibri"/>
      <family val="2"/>
    </font>
    <font>
      <b/>
      <sz val="11"/>
      <color rgb="FF0070C0"/>
      <name val="Calibri"/>
      <family val="2"/>
    </font>
    <font>
      <sz val="11"/>
      <color rgb="FF0070C0"/>
      <name val="Calibri"/>
      <family val="2"/>
    </font>
    <font>
      <b/>
      <sz val="10"/>
      <color rgb="FF0070C0"/>
      <name val="Calibri"/>
      <family val="2"/>
    </font>
    <font>
      <sz val="11"/>
      <color rgb="FF000000"/>
      <name val="Calibri"/>
      <family val="2"/>
      <charset val="1"/>
    </font>
    <font>
      <sz val="8"/>
      <color rgb="FF0070C0"/>
      <name val="Calibri"/>
      <family val="2"/>
    </font>
    <font>
      <sz val="10"/>
      <color rgb="FF7030A0"/>
      <name val="Calibri"/>
      <family val="2"/>
    </font>
    <font>
      <b/>
      <sz val="11"/>
      <color rgb="FF7030A0"/>
      <name val="Calibri"/>
      <family val="2"/>
    </font>
    <font>
      <sz val="18"/>
      <name val="Calibri"/>
      <family val="2"/>
    </font>
    <font>
      <b/>
      <sz val="18"/>
      <name val="Calibri"/>
      <family val="2"/>
    </font>
    <font>
      <sz val="16"/>
      <color rgb="FF0070C0"/>
      <name val="Calibri"/>
      <family val="2"/>
    </font>
    <font>
      <b/>
      <sz val="18"/>
      <color theme="1"/>
      <name val="Calibri"/>
      <family val="2"/>
    </font>
    <font>
      <b/>
      <sz val="8"/>
      <color rgb="FF00B050"/>
      <name val="Calibri"/>
      <family val="2"/>
    </font>
    <font>
      <sz val="9"/>
      <color indexed="81"/>
      <name val="Tahoma"/>
      <family val="2"/>
    </font>
    <font>
      <b/>
      <sz val="9"/>
      <color indexed="81"/>
      <name val="Tahoma"/>
      <family val="2"/>
    </font>
  </fonts>
  <fills count="19">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4472C4"/>
        <bgColor rgb="FF666699"/>
      </patternFill>
    </fill>
    <fill>
      <patternFill patternType="solid">
        <fgColor rgb="FFFFFFFF"/>
        <bgColor rgb="FF000000"/>
      </patternFill>
    </fill>
    <fill>
      <patternFill patternType="solid">
        <fgColor rgb="FFF2F2F2"/>
        <bgColor rgb="FF000000"/>
      </patternFill>
    </fill>
    <fill>
      <patternFill patternType="solid">
        <fgColor theme="0" tint="-0.14996795556505021"/>
        <bgColor indexed="64"/>
      </patternFill>
    </fill>
    <fill>
      <patternFill patternType="solid">
        <fgColor rgb="FFFFFF00"/>
        <bgColor rgb="FF666699"/>
      </patternFill>
    </fill>
    <fill>
      <patternFill patternType="solid">
        <fgColor rgb="FFED7D31"/>
        <bgColor rgb="FFFF8080"/>
      </patternFill>
    </fill>
    <fill>
      <patternFill patternType="solid">
        <fgColor rgb="FFFFFF00"/>
        <bgColor rgb="FF000000"/>
      </patternFill>
    </fill>
    <fill>
      <patternFill patternType="solid">
        <fgColor rgb="FF70AD47"/>
        <bgColor rgb="FF339966"/>
      </patternFill>
    </fill>
    <fill>
      <patternFill patternType="solid">
        <fgColor rgb="FF00FF00"/>
        <bgColor indexed="64"/>
      </patternFill>
    </fill>
    <fill>
      <patternFill patternType="solid">
        <fgColor rgb="FF00B0F0"/>
        <bgColor indexed="64"/>
      </patternFill>
    </fill>
    <fill>
      <patternFill patternType="solid">
        <fgColor theme="0" tint="-0.14996795556505021"/>
        <bgColor rgb="FF000000"/>
      </patternFill>
    </fill>
    <fill>
      <patternFill patternType="solid">
        <fgColor rgb="FFFF0000"/>
        <bgColor indexed="64"/>
      </patternFill>
    </fill>
    <fill>
      <patternFill patternType="solid">
        <fgColor theme="0"/>
        <bgColor indexed="64"/>
      </patternFill>
    </fill>
    <fill>
      <patternFill patternType="solid">
        <fgColor theme="5" tint="0.79998168889431442"/>
        <bgColor indexed="64"/>
      </patternFill>
    </fill>
    <fill>
      <patternFill patternType="solid">
        <fgColor rgb="FFC00000"/>
        <bgColor rgb="FF666699"/>
      </patternFill>
    </fill>
  </fills>
  <borders count="53">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medium">
        <color rgb="FFCCCCCC"/>
      </top>
      <bottom style="thick">
        <color rgb="FF000000"/>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thin">
        <color auto="1"/>
      </bottom>
      <diagonal/>
    </border>
    <border>
      <left/>
      <right/>
      <top style="thin">
        <color auto="1"/>
      </top>
      <bottom/>
      <diagonal/>
    </border>
    <border>
      <left style="thin">
        <color auto="1"/>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medium">
        <color auto="1"/>
      </left>
      <right/>
      <top/>
      <bottom style="medium">
        <color auto="1"/>
      </bottom>
      <diagonal/>
    </border>
  </borders>
  <cellStyleXfs count="13">
    <xf numFmtId="0" fontId="0" fillId="0" borderId="0"/>
    <xf numFmtId="43" fontId="51" fillId="0" borderId="0" applyFont="0" applyFill="0" applyBorder="0" applyAlignment="0" applyProtection="0"/>
    <xf numFmtId="44" fontId="51" fillId="0" borderId="0" applyFont="0" applyFill="0" applyBorder="0" applyAlignment="0" applyProtection="0"/>
    <xf numFmtId="9" fontId="51" fillId="0" borderId="0" applyFont="0" applyFill="0" applyBorder="0" applyAlignment="0" applyProtection="0"/>
    <xf numFmtId="42" fontId="51" fillId="0" borderId="0" applyFont="0" applyFill="0" applyBorder="0" applyAlignment="0" applyProtection="0"/>
    <xf numFmtId="0" fontId="43" fillId="0" borderId="0"/>
    <xf numFmtId="0" fontId="60" fillId="0" borderId="0"/>
    <xf numFmtId="43" fontId="60" fillId="0" borderId="0" applyFont="0" applyFill="0" applyBorder="0" applyAlignment="0" applyProtection="0"/>
    <xf numFmtId="44" fontId="60" fillId="0" borderId="0" applyFont="0" applyFill="0" applyBorder="0" applyAlignment="0" applyProtection="0"/>
    <xf numFmtId="42" fontId="60" fillId="0" borderId="0" applyFont="0" applyFill="0" applyBorder="0" applyAlignment="0" applyProtection="0"/>
    <xf numFmtId="9" fontId="60" fillId="0" borderId="0" applyFont="0" applyFill="0" applyBorder="0" applyAlignment="0" applyProtection="0"/>
    <xf numFmtId="0" fontId="1" fillId="0" borderId="0"/>
    <xf numFmtId="44" fontId="60" fillId="0" borderId="0" applyFont="0" applyFill="0" applyBorder="0" applyAlignment="0" applyProtection="0"/>
  </cellStyleXfs>
  <cellXfs count="630">
    <xf numFmtId="0" fontId="0" fillId="0" borderId="0" xfId="0"/>
    <xf numFmtId="0" fontId="2" fillId="0" borderId="0" xfId="0" applyFont="1"/>
    <xf numFmtId="0" fontId="2" fillId="2" borderId="0" xfId="0" applyFont="1" applyFill="1"/>
    <xf numFmtId="0" fontId="0" fillId="2" borderId="0" xfId="0" applyFill="1"/>
    <xf numFmtId="0" fontId="3" fillId="0" borderId="0" xfId="0" applyFont="1"/>
    <xf numFmtId="0" fontId="0" fillId="0" borderId="0" xfId="0" applyAlignment="1">
      <alignment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2" borderId="0" xfId="0" applyFill="1" applyAlignment="1">
      <alignment horizontal="center" vertical="center"/>
    </xf>
    <xf numFmtId="0" fontId="0" fillId="0" borderId="0" xfId="0" applyAlignment="1">
      <alignment horizontal="center" vertical="center" wrapText="1"/>
    </xf>
    <xf numFmtId="0" fontId="0" fillId="3" borderId="0" xfId="0" applyFill="1" applyAlignment="1">
      <alignment vertical="center"/>
    </xf>
    <xf numFmtId="0" fontId="0" fillId="0" borderId="2" xfId="0" applyBorder="1" applyAlignment="1">
      <alignment horizontal="center" vertical="center"/>
    </xf>
    <xf numFmtId="0" fontId="0" fillId="0" borderId="2" xfId="0" applyBorder="1" applyAlignment="1">
      <alignment horizontal="center" wrapText="1"/>
    </xf>
    <xf numFmtId="0" fontId="0" fillId="0" borderId="2" xfId="0" applyBorder="1" applyAlignment="1">
      <alignment horizontal="center"/>
    </xf>
    <xf numFmtId="0" fontId="4" fillId="4" borderId="5" xfId="0" applyFont="1" applyFill="1" applyBorder="1" applyAlignment="1">
      <alignment horizontal="center" vertical="center" wrapText="1"/>
    </xf>
    <xf numFmtId="0" fontId="0" fillId="0" borderId="6" xfId="0" applyBorder="1" applyAlignment="1">
      <alignment horizont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6" fillId="5"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2" fillId="7" borderId="6"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0" borderId="5" xfId="0" applyFont="1" applyBorder="1" applyAlignment="1">
      <alignment horizontal="center" vertical="center" wrapText="1"/>
    </xf>
    <xf numFmtId="0" fontId="7" fillId="0" borderId="5" xfId="0" applyFont="1" applyBorder="1" applyAlignment="1">
      <alignment horizontal="center" vertical="center"/>
    </xf>
    <xf numFmtId="0" fontId="6" fillId="5" borderId="5" xfId="0" applyFont="1" applyFill="1" applyBorder="1" applyAlignment="1">
      <alignment horizontal="center" vertical="center"/>
    </xf>
    <xf numFmtId="0" fontId="7" fillId="5" borderId="5" xfId="0" applyFont="1" applyFill="1" applyBorder="1" applyAlignment="1">
      <alignment horizontal="center" vertical="center"/>
    </xf>
    <xf numFmtId="0" fontId="6" fillId="0" borderId="5"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2" fillId="7" borderId="10" xfId="0" applyFont="1" applyFill="1" applyBorder="1" applyAlignment="1">
      <alignment horizontal="left" vertical="center" wrapText="1"/>
    </xf>
    <xf numFmtId="0" fontId="2" fillId="7"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0" fillId="2" borderId="2" xfId="0" applyFill="1" applyBorder="1" applyAlignment="1">
      <alignment horizontal="center" vertical="center"/>
    </xf>
    <xf numFmtId="0" fontId="0" fillId="0" borderId="2" xfId="0" applyBorder="1"/>
    <xf numFmtId="0" fontId="4" fillId="8" borderId="5"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7" fillId="2" borderId="5" xfId="0" applyFont="1" applyFill="1" applyBorder="1" applyAlignment="1">
      <alignment horizontal="center" vertical="center"/>
    </xf>
    <xf numFmtId="9" fontId="7" fillId="0" borderId="5" xfId="0" applyNumberFormat="1" applyFont="1" applyBorder="1" applyAlignment="1">
      <alignment horizontal="center" vertical="center" wrapText="1"/>
    </xf>
    <xf numFmtId="0" fontId="6" fillId="10"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9" fontId="6" fillId="0" borderId="5" xfId="0" applyNumberFormat="1" applyFont="1" applyBorder="1" applyAlignment="1">
      <alignment horizontal="center" vertical="center" wrapText="1"/>
    </xf>
    <xf numFmtId="9" fontId="6" fillId="2" borderId="5"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10" borderId="5" xfId="0" applyFont="1" applyFill="1" applyBorder="1" applyAlignment="1">
      <alignment horizontal="center" vertical="center" wrapText="1"/>
    </xf>
    <xf numFmtId="9" fontId="7" fillId="5" borderId="5" xfId="0" applyNumberFormat="1" applyFont="1" applyFill="1" applyBorder="1" applyAlignment="1">
      <alignment horizontal="center" vertical="center" wrapText="1"/>
    </xf>
    <xf numFmtId="9" fontId="6" fillId="0" borderId="5" xfId="0" applyNumberFormat="1" applyFont="1" applyBorder="1" applyAlignment="1">
      <alignment horizontal="center" vertical="center"/>
    </xf>
    <xf numFmtId="0" fontId="5" fillId="10"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15" fontId="2" fillId="7" borderId="10" xfId="0" applyNumberFormat="1" applyFont="1" applyFill="1" applyBorder="1" applyAlignment="1">
      <alignment horizontal="center" vertical="center" wrapText="1"/>
    </xf>
    <xf numFmtId="44" fontId="2" fillId="2" borderId="10" xfId="2" applyFont="1" applyFill="1" applyBorder="1" applyAlignment="1">
      <alignment horizontal="center" vertical="center" wrapText="1"/>
    </xf>
    <xf numFmtId="0" fontId="8" fillId="7" borderId="10" xfId="0" applyFont="1" applyFill="1" applyBorder="1" applyAlignment="1">
      <alignment horizontal="center" vertical="center" wrapText="1"/>
    </xf>
    <xf numFmtId="3" fontId="9" fillId="7"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2" xfId="0"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6" fillId="0" borderId="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3" fillId="0" borderId="10" xfId="0" applyFont="1" applyBorder="1" applyAlignment="1">
      <alignment vertical="center" wrapText="1"/>
    </xf>
    <xf numFmtId="164" fontId="14" fillId="0" borderId="10" xfId="1" applyNumberFormat="1" applyFont="1" applyBorder="1" applyAlignment="1">
      <alignment horizontal="center" vertical="center"/>
    </xf>
    <xf numFmtId="0" fontId="0" fillId="0" borderId="19" xfId="0" applyBorder="1"/>
    <xf numFmtId="0" fontId="0" fillId="0" borderId="20" xfId="0" applyBorder="1"/>
    <xf numFmtId="0" fontId="0" fillId="0" borderId="6" xfId="0" applyBorder="1"/>
    <xf numFmtId="0" fontId="0" fillId="0" borderId="13" xfId="0" applyBorder="1"/>
    <xf numFmtId="0" fontId="0" fillId="0" borderId="17" xfId="0" applyBorder="1"/>
    <xf numFmtId="0" fontId="0" fillId="0" borderId="18" xfId="0" applyBorder="1"/>
    <xf numFmtId="0" fontId="12" fillId="4" borderId="8"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5" fillId="0" borderId="10" xfId="0" applyFont="1" applyBorder="1" applyAlignment="1">
      <alignment vertical="center" wrapText="1"/>
    </xf>
    <xf numFmtId="0" fontId="16" fillId="0" borderId="10" xfId="0" applyFont="1" applyBorder="1" applyAlignment="1">
      <alignment horizontal="center" vertical="center"/>
    </xf>
    <xf numFmtId="0" fontId="14" fillId="0" borderId="10" xfId="0" applyFont="1" applyBorder="1" applyAlignment="1">
      <alignment horizontal="center" vertical="center"/>
    </xf>
    <xf numFmtId="164" fontId="17" fillId="0" borderId="10" xfId="0" applyNumberFormat="1" applyFont="1" applyBorder="1" applyAlignment="1">
      <alignment horizontal="center" vertical="center"/>
    </xf>
    <xf numFmtId="9" fontId="17" fillId="12" borderId="10" xfId="3" applyFont="1" applyFill="1" applyBorder="1" applyAlignment="1">
      <alignment horizontal="center" vertical="center"/>
    </xf>
    <xf numFmtId="9" fontId="17" fillId="13" borderId="10" xfId="3" applyFont="1" applyFill="1" applyBorder="1" applyAlignment="1">
      <alignment horizontal="center" vertical="center"/>
    </xf>
    <xf numFmtId="0" fontId="2" fillId="0" borderId="10" xfId="0" applyFont="1" applyBorder="1"/>
    <xf numFmtId="0" fontId="18" fillId="0" borderId="10" xfId="0" applyFont="1" applyBorder="1" applyAlignment="1">
      <alignment horizontal="left" vertical="center" wrapText="1"/>
    </xf>
    <xf numFmtId="0" fontId="19" fillId="0" borderId="10" xfId="0" applyFont="1" applyBorder="1" applyAlignment="1">
      <alignment horizontal="center" vertical="center"/>
    </xf>
    <xf numFmtId="0" fontId="12" fillId="4" borderId="5" xfId="0" applyFont="1" applyFill="1" applyBorder="1" applyAlignment="1">
      <alignment horizontal="center" vertical="center" wrapText="1"/>
    </xf>
    <xf numFmtId="0" fontId="20" fillId="0" borderId="10" xfId="0" applyFont="1" applyBorder="1" applyAlignment="1">
      <alignment horizontal="left" vertical="center" wrapText="1"/>
    </xf>
    <xf numFmtId="0" fontId="2" fillId="0" borderId="10" xfId="0" applyFont="1" applyBorder="1" applyAlignment="1">
      <alignment horizontal="center" vertical="center"/>
    </xf>
    <xf numFmtId="0" fontId="13" fillId="0" borderId="10" xfId="0" applyFont="1" applyBorder="1" applyAlignment="1">
      <alignment horizontal="left" vertical="center" wrapText="1"/>
    </xf>
    <xf numFmtId="0" fontId="15" fillId="0" borderId="10" xfId="0" applyFont="1" applyBorder="1" applyAlignment="1">
      <alignment horizontal="left" vertical="center" wrapText="1"/>
    </xf>
    <xf numFmtId="0" fontId="16" fillId="0" borderId="10" xfId="0" applyFont="1" applyFill="1" applyBorder="1" applyAlignment="1">
      <alignment horizontal="left" vertical="center" wrapText="1"/>
    </xf>
    <xf numFmtId="0" fontId="16" fillId="0" borderId="10" xfId="0" applyFont="1" applyFill="1" applyBorder="1" applyAlignment="1">
      <alignment horizontal="center" vertical="center"/>
    </xf>
    <xf numFmtId="0" fontId="15" fillId="0" borderId="10" xfId="0" applyFont="1" applyFill="1" applyBorder="1" applyAlignment="1">
      <alignment horizontal="left" vertical="top" wrapText="1"/>
    </xf>
    <xf numFmtId="0" fontId="15" fillId="0" borderId="10" xfId="0" applyFont="1" applyFill="1" applyBorder="1" applyAlignment="1">
      <alignment horizontal="center" vertical="center"/>
    </xf>
    <xf numFmtId="0" fontId="2" fillId="3" borderId="0" xfId="0" applyFont="1" applyFill="1" applyAlignment="1">
      <alignment vertical="center"/>
    </xf>
    <xf numFmtId="0" fontId="0" fillId="7" borderId="6" xfId="0" applyFill="1" applyBorder="1" applyAlignment="1">
      <alignment horizontal="left" vertical="center" wrapText="1"/>
    </xf>
    <xf numFmtId="0" fontId="6" fillId="7" borderId="5" xfId="0" applyFont="1" applyFill="1" applyBorder="1" applyAlignment="1">
      <alignment horizontal="left" vertical="center" wrapText="1"/>
    </xf>
    <xf numFmtId="0" fontId="6" fillId="7" borderId="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5"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14" borderId="5"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2" fillId="7" borderId="22" xfId="0" applyFont="1" applyFill="1" applyBorder="1" applyAlignment="1">
      <alignment horizontal="left" vertical="center" wrapText="1"/>
    </xf>
    <xf numFmtId="0" fontId="2" fillId="7" borderId="23" xfId="0" applyFont="1" applyFill="1" applyBorder="1" applyAlignment="1">
      <alignment horizontal="left" vertical="center" wrapText="1"/>
    </xf>
    <xf numFmtId="0" fontId="2" fillId="7" borderId="23" xfId="0" applyFont="1" applyFill="1" applyBorder="1" applyAlignment="1">
      <alignment horizontal="center" vertical="center" wrapText="1"/>
    </xf>
    <xf numFmtId="0" fontId="2" fillId="0" borderId="23" xfId="0" applyFont="1" applyBorder="1" applyAlignment="1">
      <alignment horizontal="center" vertical="center" wrapText="1"/>
    </xf>
    <xf numFmtId="0" fontId="6" fillId="7" borderId="28" xfId="0" applyFont="1" applyFill="1" applyBorder="1" applyAlignment="1">
      <alignment horizontal="left" vertical="center" wrapText="1"/>
    </xf>
    <xf numFmtId="0" fontId="6" fillId="7" borderId="28" xfId="0" applyFont="1" applyFill="1" applyBorder="1" applyAlignment="1">
      <alignment horizontal="center" vertical="center" wrapText="1"/>
    </xf>
    <xf numFmtId="0" fontId="2" fillId="7" borderId="5" xfId="0" applyFont="1" applyFill="1" applyBorder="1" applyAlignment="1">
      <alignment horizontal="center" vertical="center"/>
    </xf>
    <xf numFmtId="0" fontId="7" fillId="6" borderId="5" xfId="0" applyFont="1" applyFill="1" applyBorder="1" applyAlignment="1">
      <alignment horizontal="center" vertical="center"/>
    </xf>
    <xf numFmtId="0" fontId="6" fillId="6"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15" fontId="2" fillId="7" borderId="5" xfId="0" applyNumberFormat="1" applyFont="1" applyFill="1" applyBorder="1" applyAlignment="1">
      <alignment horizontal="center" vertical="center" wrapText="1"/>
    </xf>
    <xf numFmtId="165" fontId="2" fillId="2" borderId="5" xfId="2" applyNumberFormat="1" applyFont="1" applyFill="1" applyBorder="1" applyAlignment="1">
      <alignment horizontal="center" vertical="center" wrapText="1"/>
    </xf>
    <xf numFmtId="0" fontId="8" fillId="7" borderId="5" xfId="0" applyFont="1" applyFill="1" applyBorder="1" applyAlignment="1">
      <alignment horizontal="center" vertical="center" wrapText="1"/>
    </xf>
    <xf numFmtId="0" fontId="6" fillId="2" borderId="5" xfId="0" applyFont="1" applyFill="1" applyBorder="1" applyAlignment="1">
      <alignment horizontal="center" vertical="center"/>
    </xf>
    <xf numFmtId="9" fontId="6" fillId="6" borderId="5" xfId="0" applyNumberFormat="1" applyFont="1" applyFill="1" applyBorder="1" applyAlignment="1">
      <alignment horizontal="center" vertical="center" wrapText="1"/>
    </xf>
    <xf numFmtId="42" fontId="2" fillId="2" borderId="5" xfId="4" applyFont="1" applyFill="1" applyBorder="1" applyAlignment="1">
      <alignment horizontal="center" vertical="center" wrapText="1"/>
    </xf>
    <xf numFmtId="3" fontId="8" fillId="7" borderId="5" xfId="0" applyNumberFormat="1" applyFont="1" applyFill="1" applyBorder="1" applyAlignment="1">
      <alignment horizontal="center" vertical="center" wrapText="1"/>
    </xf>
    <xf numFmtId="166" fontId="2" fillId="2" borderId="5" xfId="1" applyNumberFormat="1" applyFont="1" applyFill="1" applyBorder="1" applyAlignment="1">
      <alignment horizontal="center" vertical="center" wrapText="1"/>
    </xf>
    <xf numFmtId="9" fontId="8" fillId="7" borderId="5" xfId="3" applyFont="1" applyFill="1" applyBorder="1" applyAlignment="1">
      <alignment horizontal="center" vertical="center" wrapText="1"/>
    </xf>
    <xf numFmtId="9" fontId="2" fillId="2" borderId="5" xfId="0" applyNumberFormat="1" applyFont="1" applyFill="1" applyBorder="1" applyAlignment="1">
      <alignment horizontal="center" vertical="center" wrapText="1"/>
    </xf>
    <xf numFmtId="3" fontId="21" fillId="0" borderId="5" xfId="0" applyNumberFormat="1" applyFont="1" applyBorder="1" applyAlignment="1">
      <alignment horizontal="center" vertical="center" wrapText="1"/>
    </xf>
    <xf numFmtId="3" fontId="22" fillId="7" borderId="5"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66" fontId="10" fillId="2" borderId="5" xfId="1" applyNumberFormat="1" applyFont="1" applyFill="1" applyBorder="1" applyAlignment="1">
      <alignment horizontal="center" vertical="center" wrapText="1"/>
    </xf>
    <xf numFmtId="9" fontId="2" fillId="2" borderId="5" xfId="3" applyFont="1" applyFill="1" applyBorder="1" applyAlignment="1">
      <alignment horizontal="center" vertical="center" wrapText="1"/>
    </xf>
    <xf numFmtId="9" fontId="23" fillId="7" borderId="5" xfId="3" applyFont="1" applyFill="1" applyBorder="1" applyAlignment="1">
      <alignment horizontal="center" vertical="center" wrapText="1"/>
    </xf>
    <xf numFmtId="4" fontId="11" fillId="2" borderId="5" xfId="0" applyNumberFormat="1" applyFont="1" applyFill="1" applyBorder="1" applyAlignment="1">
      <alignment horizontal="center" vertical="center" wrapText="1"/>
    </xf>
    <xf numFmtId="8" fontId="11" fillId="2" borderId="5" xfId="3" applyNumberFormat="1" applyFont="1" applyFill="1" applyBorder="1" applyAlignment="1">
      <alignment horizontal="center" vertical="center" wrapText="1"/>
    </xf>
    <xf numFmtId="0" fontId="13" fillId="0" borderId="5" xfId="0" applyFont="1" applyBorder="1" applyAlignment="1">
      <alignment vertical="center" wrapText="1"/>
    </xf>
    <xf numFmtId="164" fontId="14" fillId="0" borderId="5" xfId="1" applyNumberFormat="1" applyFont="1" applyBorder="1" applyAlignment="1">
      <alignment horizontal="center" vertical="center"/>
    </xf>
    <xf numFmtId="167" fontId="14" fillId="0" borderId="5" xfId="1" applyNumberFormat="1" applyFont="1" applyBorder="1" applyAlignment="1">
      <alignment horizontal="center" vertical="center"/>
    </xf>
    <xf numFmtId="0" fontId="0" fillId="0" borderId="5" xfId="0" applyBorder="1"/>
    <xf numFmtId="0" fontId="24" fillId="0" borderId="5" xfId="0" applyFont="1" applyBorder="1"/>
    <xf numFmtId="0" fontId="25" fillId="0" borderId="5" xfId="0" applyFont="1" applyBorder="1"/>
    <xf numFmtId="0" fontId="15" fillId="0" borderId="5" xfId="0" applyFont="1" applyBorder="1" applyAlignment="1">
      <alignment vertical="center" wrapText="1"/>
    </xf>
    <xf numFmtId="0" fontId="16" fillId="0" borderId="5" xfId="0" applyFont="1" applyBorder="1" applyAlignment="1">
      <alignment horizontal="center" vertical="center"/>
    </xf>
    <xf numFmtId="0" fontId="14" fillId="0" borderId="5" xfId="0" applyFont="1" applyBorder="1" applyAlignment="1">
      <alignment horizontal="center" vertical="center"/>
    </xf>
    <xf numFmtId="164" fontId="17" fillId="0" borderId="5" xfId="0" applyNumberFormat="1" applyFont="1" applyBorder="1" applyAlignment="1">
      <alignment horizontal="center" vertical="center"/>
    </xf>
    <xf numFmtId="9" fontId="17" fillId="12" borderId="5" xfId="3" applyFont="1" applyFill="1" applyBorder="1" applyAlignment="1">
      <alignment horizontal="center" vertical="center"/>
    </xf>
    <xf numFmtId="164" fontId="10" fillId="0" borderId="5" xfId="0" applyNumberFormat="1" applyFont="1" applyBorder="1" applyAlignment="1">
      <alignment horizontal="center" vertical="center"/>
    </xf>
    <xf numFmtId="164" fontId="2" fillId="0" borderId="5" xfId="0" applyNumberFormat="1" applyFont="1" applyBorder="1" applyAlignment="1">
      <alignment horizontal="center" vertical="center"/>
    </xf>
    <xf numFmtId="9" fontId="17" fillId="2" borderId="5" xfId="3" applyFont="1" applyFill="1" applyBorder="1" applyAlignment="1">
      <alignment horizontal="center" vertical="center"/>
    </xf>
    <xf numFmtId="164" fontId="16" fillId="0" borderId="5" xfId="0" applyNumberFormat="1" applyFont="1" applyBorder="1" applyAlignment="1">
      <alignment horizontal="center" vertical="center"/>
    </xf>
    <xf numFmtId="165" fontId="2" fillId="0" borderId="5" xfId="2" applyNumberFormat="1" applyFont="1" applyBorder="1" applyAlignment="1">
      <alignment horizontal="center" vertical="center"/>
    </xf>
    <xf numFmtId="168" fontId="17" fillId="0" borderId="5" xfId="3" applyNumberFormat="1" applyFont="1" applyBorder="1" applyAlignment="1">
      <alignment horizontal="center" vertical="center"/>
    </xf>
    <xf numFmtId="0" fontId="2" fillId="0" borderId="5" xfId="0" applyFont="1" applyBorder="1"/>
    <xf numFmtId="0" fontId="13" fillId="0" borderId="5" xfId="0" applyFont="1" applyBorder="1" applyAlignment="1">
      <alignment horizontal="left" vertical="center" wrapText="1"/>
    </xf>
    <xf numFmtId="9" fontId="17" fillId="15" borderId="5" xfId="3" applyFont="1" applyFill="1" applyBorder="1" applyAlignment="1">
      <alignment horizontal="center" vertical="center"/>
    </xf>
    <xf numFmtId="0" fontId="15" fillId="0" borderId="5" xfId="0" applyFont="1" applyBorder="1" applyAlignment="1">
      <alignment horizontal="left" vertical="center" wrapText="1"/>
    </xf>
    <xf numFmtId="164" fontId="26" fillId="0" borderId="5" xfId="0" applyNumberFormat="1" applyFont="1" applyBorder="1" applyAlignment="1">
      <alignment horizontal="left" vertical="center" wrapText="1"/>
    </xf>
    <xf numFmtId="164" fontId="27" fillId="0" borderId="5" xfId="0" applyNumberFormat="1" applyFont="1" applyBorder="1" applyAlignment="1">
      <alignment horizontal="center" vertical="center"/>
    </xf>
    <xf numFmtId="169" fontId="10" fillId="0" borderId="5" xfId="2" applyNumberFormat="1" applyFont="1" applyBorder="1" applyAlignment="1">
      <alignment horizontal="center" vertical="center"/>
    </xf>
    <xf numFmtId="0" fontId="28" fillId="0" borderId="5" xfId="0" applyFont="1" applyBorder="1"/>
    <xf numFmtId="0" fontId="10" fillId="0" borderId="5" xfId="0" applyFont="1" applyBorder="1" applyAlignment="1">
      <alignment horizontal="center" vertical="center"/>
    </xf>
    <xf numFmtId="0" fontId="25" fillId="0" borderId="7" xfId="0" applyFont="1" applyBorder="1"/>
    <xf numFmtId="0" fontId="28" fillId="0" borderId="7" xfId="0" applyFont="1" applyBorder="1"/>
    <xf numFmtId="0" fontId="29" fillId="0" borderId="28" xfId="0" applyFont="1" applyBorder="1" applyAlignment="1">
      <alignment horizontal="left" vertical="center" wrapText="1"/>
    </xf>
    <xf numFmtId="169" fontId="10" fillId="0" borderId="28" xfId="2" applyNumberFormat="1" applyFont="1" applyBorder="1" applyAlignment="1">
      <alignment horizontal="center" vertical="center"/>
    </xf>
    <xf numFmtId="0" fontId="15" fillId="0" borderId="28" xfId="0" applyFont="1" applyBorder="1" applyAlignment="1">
      <alignment horizontal="left" vertical="center" wrapText="1"/>
    </xf>
    <xf numFmtId="0" fontId="28" fillId="0" borderId="5" xfId="0" applyFont="1" applyFill="1" applyBorder="1"/>
    <xf numFmtId="0" fontId="16" fillId="0" borderId="28" xfId="0" applyFont="1" applyFill="1" applyBorder="1" applyAlignment="1">
      <alignment horizontal="center" vertical="center"/>
    </xf>
    <xf numFmtId="0" fontId="15" fillId="0" borderId="28" xfId="0" applyFont="1" applyFill="1" applyBorder="1" applyAlignment="1">
      <alignment horizontal="left" vertical="center" wrapText="1"/>
    </xf>
    <xf numFmtId="0" fontId="28" fillId="0" borderId="7" xfId="0" applyFont="1" applyFill="1" applyBorder="1"/>
    <xf numFmtId="164" fontId="10" fillId="0" borderId="5" xfId="0" applyNumberFormat="1" applyFont="1" applyFill="1" applyBorder="1" applyAlignment="1">
      <alignment horizontal="left" vertical="center" wrapText="1"/>
    </xf>
    <xf numFmtId="164" fontId="10" fillId="0" borderId="5" xfId="0" applyNumberFormat="1" applyFont="1" applyFill="1" applyBorder="1" applyAlignment="1">
      <alignment horizontal="center" vertical="center"/>
    </xf>
    <xf numFmtId="3" fontId="16" fillId="0" borderId="28" xfId="0" applyNumberFormat="1" applyFont="1" applyFill="1" applyBorder="1" applyAlignment="1">
      <alignment horizontal="center" vertical="center"/>
    </xf>
    <xf numFmtId="49" fontId="10" fillId="0" borderId="28" xfId="2" applyNumberFormat="1" applyFont="1" applyFill="1" applyBorder="1" applyAlignment="1">
      <alignment horizontal="left" vertical="center" wrapText="1"/>
    </xf>
    <xf numFmtId="169" fontId="10" fillId="0" borderId="28" xfId="2" applyNumberFormat="1" applyFont="1" applyFill="1" applyBorder="1" applyAlignment="1">
      <alignment horizontal="center" vertical="center"/>
    </xf>
    <xf numFmtId="0" fontId="25" fillId="0" borderId="13" xfId="0" applyFont="1" applyBorder="1"/>
    <xf numFmtId="9" fontId="10" fillId="0" borderId="5" xfId="3" applyFont="1" applyFill="1" applyBorder="1" applyAlignment="1">
      <alignment horizontal="center" vertical="center"/>
    </xf>
    <xf numFmtId="0" fontId="7" fillId="14"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6" fillId="2" borderId="5" xfId="0" applyFont="1" applyFill="1" applyBorder="1" applyAlignment="1">
      <alignment horizontal="left" vertical="center" wrapText="1"/>
    </xf>
    <xf numFmtId="0" fontId="30" fillId="7" borderId="31" xfId="0" applyFont="1" applyFill="1" applyBorder="1" applyAlignment="1">
      <alignment horizontal="left" vertical="center" wrapText="1"/>
    </xf>
    <xf numFmtId="0" fontId="30" fillId="7" borderId="32" xfId="0" applyFont="1" applyFill="1" applyBorder="1" applyAlignment="1">
      <alignment horizontal="left" vertical="center" wrapText="1"/>
    </xf>
    <xf numFmtId="0" fontId="30" fillId="7" borderId="32" xfId="0" applyFont="1" applyFill="1" applyBorder="1" applyAlignment="1">
      <alignment horizontal="center" vertical="center" wrapText="1"/>
    </xf>
    <xf numFmtId="0" fontId="2" fillId="2" borderId="5" xfId="0" applyFont="1" applyFill="1" applyBorder="1" applyAlignment="1">
      <alignment horizontal="center" vertical="center"/>
    </xf>
    <xf numFmtId="0" fontId="6" fillId="10" borderId="5" xfId="0" applyFont="1" applyFill="1" applyBorder="1" applyAlignment="1">
      <alignment horizontal="center" vertical="center"/>
    </xf>
    <xf numFmtId="0" fontId="7" fillId="10" borderId="5" xfId="0" applyFont="1" applyFill="1" applyBorder="1" applyAlignment="1">
      <alignment horizontal="center" vertical="center"/>
    </xf>
    <xf numFmtId="0" fontId="31" fillId="2" borderId="5" xfId="0" applyFont="1" applyFill="1" applyBorder="1" applyAlignment="1">
      <alignment horizontal="center" vertical="center" wrapText="1"/>
    </xf>
    <xf numFmtId="0" fontId="31" fillId="0" borderId="5" xfId="0" applyFont="1" applyBorder="1" applyAlignment="1">
      <alignment horizontal="center" vertical="center" wrapText="1"/>
    </xf>
    <xf numFmtId="0" fontId="0" fillId="0" borderId="7" xfId="0" applyBorder="1" applyAlignment="1">
      <alignment horizontal="center" vertical="center" wrapText="1"/>
    </xf>
    <xf numFmtId="0" fontId="30" fillId="7" borderId="10" xfId="0" applyFont="1" applyFill="1" applyBorder="1" applyAlignment="1">
      <alignment horizontal="left" vertical="center" wrapText="1"/>
    </xf>
    <xf numFmtId="0" fontId="30" fillId="7" borderId="10" xfId="0" applyFont="1" applyFill="1" applyBorder="1" applyAlignment="1">
      <alignment horizontal="center" vertical="center" wrapText="1"/>
    </xf>
    <xf numFmtId="0" fontId="30" fillId="7" borderId="10" xfId="0" applyFont="1" applyFill="1" applyBorder="1" applyAlignment="1">
      <alignment horizontal="center" vertical="center"/>
    </xf>
    <xf numFmtId="0" fontId="10" fillId="7" borderId="5" xfId="0" applyFont="1" applyFill="1" applyBorder="1" applyAlignment="1">
      <alignment horizontal="left" vertical="center" wrapText="1"/>
    </xf>
    <xf numFmtId="0" fontId="2" fillId="7" borderId="23" xfId="0" applyFont="1" applyFill="1" applyBorder="1" applyAlignment="1">
      <alignment horizontal="center" vertical="center"/>
    </xf>
    <xf numFmtId="0" fontId="2" fillId="7" borderId="34" xfId="0" applyFont="1" applyFill="1" applyBorder="1" applyAlignment="1">
      <alignment horizontal="left" vertical="center" wrapText="1"/>
    </xf>
    <xf numFmtId="0" fontId="2" fillId="7" borderId="34" xfId="0" applyFont="1" applyFill="1" applyBorder="1" applyAlignment="1">
      <alignment horizontal="center" vertical="center" wrapText="1"/>
    </xf>
    <xf numFmtId="0" fontId="2" fillId="7" borderId="34" xfId="0" applyFont="1" applyFill="1" applyBorder="1" applyAlignment="1">
      <alignment horizontal="center" vertical="center"/>
    </xf>
    <xf numFmtId="9" fontId="7" fillId="2" borderId="5" xfId="0" applyNumberFormat="1" applyFont="1" applyFill="1" applyBorder="1" applyAlignment="1">
      <alignment horizontal="center" vertical="center"/>
    </xf>
    <xf numFmtId="10" fontId="2" fillId="2" borderId="5" xfId="0" applyNumberFormat="1" applyFont="1" applyFill="1" applyBorder="1" applyAlignment="1">
      <alignment horizontal="center" vertical="center"/>
    </xf>
    <xf numFmtId="15" fontId="2" fillId="2" borderId="5" xfId="0" applyNumberFormat="1" applyFont="1" applyFill="1" applyBorder="1" applyAlignment="1">
      <alignment horizontal="center" vertical="center" wrapText="1"/>
    </xf>
    <xf numFmtId="3" fontId="8" fillId="2" borderId="5" xfId="0" applyNumberFormat="1" applyFont="1" applyFill="1" applyBorder="1" applyAlignment="1">
      <alignment horizontal="center" vertical="center" wrapText="1"/>
    </xf>
    <xf numFmtId="9" fontId="7" fillId="10" borderId="5"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166" fontId="2" fillId="2" borderId="5" xfId="1" applyNumberFormat="1" applyFont="1" applyFill="1" applyBorder="1" applyAlignment="1">
      <alignment vertical="center" wrapText="1"/>
    </xf>
    <xf numFmtId="9" fontId="31" fillId="2" borderId="5" xfId="0" applyNumberFormat="1" applyFont="1" applyFill="1" applyBorder="1" applyAlignment="1">
      <alignment horizontal="center" vertical="center" wrapText="1"/>
    </xf>
    <xf numFmtId="9" fontId="31" fillId="0" borderId="5" xfId="0" applyNumberFormat="1" applyFont="1" applyBorder="1" applyAlignment="1">
      <alignment horizontal="center" vertical="center" wrapText="1"/>
    </xf>
    <xf numFmtId="0" fontId="0" fillId="2" borderId="7" xfId="0" applyFill="1" applyBorder="1" applyAlignment="1">
      <alignment horizontal="center" vertical="center" wrapText="1"/>
    </xf>
    <xf numFmtId="0" fontId="30" fillId="2" borderId="10" xfId="0" applyFont="1" applyFill="1" applyBorder="1" applyAlignment="1">
      <alignment horizontal="center" vertical="center" wrapText="1"/>
    </xf>
    <xf numFmtId="165" fontId="30" fillId="2" borderId="10" xfId="2" applyNumberFormat="1" applyFont="1" applyFill="1" applyBorder="1" applyAlignment="1">
      <alignment horizontal="center" vertical="center" wrapText="1"/>
    </xf>
    <xf numFmtId="9" fontId="32" fillId="7" borderId="10" xfId="3" applyFont="1" applyFill="1" applyBorder="1" applyAlignment="1">
      <alignment horizontal="center" vertical="center" wrapText="1"/>
    </xf>
    <xf numFmtId="9" fontId="30" fillId="2" borderId="10"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165" fontId="2" fillId="2" borderId="23" xfId="2" applyNumberFormat="1" applyFont="1" applyFill="1" applyBorder="1" applyAlignment="1">
      <alignment horizontal="center" vertical="center" wrapText="1"/>
    </xf>
    <xf numFmtId="9" fontId="8" fillId="7" borderId="23" xfId="3" applyFont="1" applyFill="1" applyBorder="1" applyAlignment="1">
      <alignment horizontal="center" vertical="center" wrapText="1"/>
    </xf>
    <xf numFmtId="9" fontId="2" fillId="2" borderId="23" xfId="3" applyFont="1" applyFill="1" applyBorder="1" applyAlignment="1">
      <alignment horizontal="center" vertical="center" wrapText="1"/>
    </xf>
    <xf numFmtId="0" fontId="2" fillId="2" borderId="34" xfId="0" applyFont="1" applyFill="1" applyBorder="1" applyAlignment="1">
      <alignment horizontal="center" vertical="center" wrapText="1"/>
    </xf>
    <xf numFmtId="165" fontId="2" fillId="2" borderId="34" xfId="2" applyNumberFormat="1" applyFont="1" applyFill="1" applyBorder="1" applyAlignment="1">
      <alignment horizontal="center" vertical="center" wrapText="1"/>
    </xf>
    <xf numFmtId="3" fontId="8" fillId="7" borderId="34" xfId="0" applyNumberFormat="1" applyFont="1" applyFill="1" applyBorder="1" applyAlignment="1">
      <alignment horizontal="center" vertical="center" wrapText="1"/>
    </xf>
    <xf numFmtId="9" fontId="2" fillId="2" borderId="34" xfId="0" applyNumberFormat="1" applyFont="1" applyFill="1" applyBorder="1" applyAlignment="1">
      <alignment horizontal="center" vertical="center" wrapText="1"/>
    </xf>
    <xf numFmtId="3" fontId="21" fillId="2" borderId="5" xfId="0" applyNumberFormat="1" applyFont="1" applyFill="1" applyBorder="1" applyAlignment="1">
      <alignment horizontal="center" vertical="center" wrapText="1"/>
    </xf>
    <xf numFmtId="9" fontId="30" fillId="2" borderId="10" xfId="3" applyFont="1" applyFill="1" applyBorder="1" applyAlignment="1">
      <alignment horizontal="center" vertical="center" wrapText="1"/>
    </xf>
    <xf numFmtId="9" fontId="33" fillId="7" borderId="5" xfId="3" applyFont="1" applyFill="1" applyBorder="1" applyAlignment="1">
      <alignment horizontal="center" vertical="center" wrapText="1"/>
    </xf>
    <xf numFmtId="9" fontId="33" fillId="2" borderId="5" xfId="3" applyFont="1" applyFill="1" applyBorder="1" applyAlignment="1">
      <alignment horizontal="center" vertical="center" wrapText="1"/>
    </xf>
    <xf numFmtId="168" fontId="2" fillId="2" borderId="23" xfId="3" applyNumberFormat="1" applyFont="1" applyFill="1" applyBorder="1" applyAlignment="1">
      <alignment horizontal="center" vertical="center" wrapText="1"/>
    </xf>
    <xf numFmtId="0" fontId="30" fillId="0" borderId="10" xfId="0" applyFont="1" applyBorder="1" applyAlignment="1">
      <alignment horizontal="center" vertical="center" wrapText="1"/>
    </xf>
    <xf numFmtId="0" fontId="34" fillId="2" borderId="5" xfId="0" applyFont="1" applyFill="1" applyBorder="1" applyAlignment="1">
      <alignment horizontal="center" vertical="center"/>
    </xf>
    <xf numFmtId="0" fontId="0" fillId="0" borderId="7" xfId="0" applyBorder="1"/>
    <xf numFmtId="0" fontId="35" fillId="0" borderId="10" xfId="0" applyFont="1" applyBorder="1" applyAlignment="1">
      <alignment vertical="center" wrapText="1"/>
    </xf>
    <xf numFmtId="167" fontId="36" fillId="0" borderId="10" xfId="1" applyNumberFormat="1" applyFont="1" applyBorder="1" applyAlignment="1">
      <alignment horizontal="center" vertical="center"/>
    </xf>
    <xf numFmtId="167" fontId="34" fillId="0" borderId="5" xfId="1" applyNumberFormat="1" applyFont="1" applyBorder="1" applyAlignment="1">
      <alignment horizontal="center" vertical="center"/>
    </xf>
    <xf numFmtId="167" fontId="14" fillId="0" borderId="5" xfId="1" applyNumberFormat="1" applyFont="1" applyBorder="1" applyAlignment="1">
      <alignment horizontal="center" vertical="center" wrapText="1"/>
    </xf>
    <xf numFmtId="0" fontId="13" fillId="0" borderId="23" xfId="0" applyFont="1" applyBorder="1" applyAlignment="1">
      <alignment vertical="center" wrapText="1"/>
    </xf>
    <xf numFmtId="167" fontId="14" fillId="0" borderId="23" xfId="1" applyNumberFormat="1" applyFont="1" applyBorder="1" applyAlignment="1">
      <alignment horizontal="center" vertical="center"/>
    </xf>
    <xf numFmtId="0" fontId="2" fillId="0" borderId="35" xfId="0" applyFont="1" applyBorder="1" applyAlignment="1">
      <alignment horizontal="center" vertical="center" wrapText="1"/>
    </xf>
    <xf numFmtId="0" fontId="13" fillId="0" borderId="36" xfId="0" applyFont="1" applyBorder="1" applyAlignment="1">
      <alignment vertical="center" wrapText="1"/>
    </xf>
    <xf numFmtId="167" fontId="14" fillId="0" borderId="37" xfId="1" applyNumberFormat="1" applyFont="1" applyBorder="1" applyAlignment="1">
      <alignment horizontal="center" vertical="center"/>
    </xf>
    <xf numFmtId="0" fontId="34" fillId="2" borderId="5" xfId="0" applyFont="1" applyFill="1" applyBorder="1"/>
    <xf numFmtId="0" fontId="0" fillId="2" borderId="5" xfId="0" applyFill="1" applyBorder="1"/>
    <xf numFmtId="0" fontId="13" fillId="0" borderId="5" xfId="0" applyFont="1" applyBorder="1" applyAlignment="1">
      <alignment vertical="top" wrapText="1"/>
    </xf>
    <xf numFmtId="0" fontId="37" fillId="0" borderId="5" xfId="0" applyFont="1" applyBorder="1" applyAlignment="1">
      <alignment vertical="center" wrapText="1"/>
    </xf>
    <xf numFmtId="0" fontId="34" fillId="0" borderId="23" xfId="0" applyFont="1" applyBorder="1"/>
    <xf numFmtId="0" fontId="34" fillId="0" borderId="36" xfId="0" applyFont="1" applyBorder="1"/>
    <xf numFmtId="0" fontId="34" fillId="0" borderId="37" xfId="0" applyFont="1" applyBorder="1"/>
    <xf numFmtId="0" fontId="2" fillId="2" borderId="5" xfId="0" applyFont="1" applyFill="1" applyBorder="1"/>
    <xf numFmtId="0" fontId="36" fillId="0" borderId="10" xfId="0" applyFont="1" applyBorder="1" applyAlignment="1">
      <alignment horizontal="center" vertical="center"/>
    </xf>
    <xf numFmtId="164" fontId="30" fillId="0" borderId="10" xfId="0" applyNumberFormat="1" applyFont="1" applyBorder="1" applyAlignment="1">
      <alignment horizontal="center" vertical="center"/>
    </xf>
    <xf numFmtId="9" fontId="30" fillId="0" borderId="10" xfId="3" applyFont="1" applyBorder="1" applyAlignment="1">
      <alignment horizontal="center" vertical="center"/>
    </xf>
    <xf numFmtId="9" fontId="30" fillId="12" borderId="10" xfId="3" applyFont="1" applyFill="1" applyBorder="1" applyAlignment="1">
      <alignment horizontal="center" vertical="center"/>
    </xf>
    <xf numFmtId="0" fontId="15" fillId="0" borderId="5" xfId="0" applyFont="1" applyBorder="1" applyAlignment="1">
      <alignment wrapText="1"/>
    </xf>
    <xf numFmtId="9" fontId="14" fillId="0" borderId="5" xfId="0" applyNumberFormat="1" applyFont="1" applyBorder="1" applyAlignment="1">
      <alignment horizontal="center" vertical="center"/>
    </xf>
    <xf numFmtId="9" fontId="34" fillId="0" borderId="5" xfId="0" applyNumberFormat="1" applyFont="1" applyBorder="1" applyAlignment="1">
      <alignment horizontal="center" vertical="center"/>
    </xf>
    <xf numFmtId="9" fontId="14" fillId="0" borderId="5" xfId="3" applyFont="1" applyBorder="1" applyAlignment="1">
      <alignment horizontal="center" vertical="center"/>
    </xf>
    <xf numFmtId="9" fontId="17" fillId="0" borderId="5" xfId="3" applyFont="1" applyBorder="1" applyAlignment="1">
      <alignment horizontal="center" vertical="center"/>
    </xf>
    <xf numFmtId="0" fontId="28" fillId="0" borderId="5" xfId="0" applyFont="1" applyBorder="1" applyAlignment="1">
      <alignment vertical="center" wrapText="1"/>
    </xf>
    <xf numFmtId="164" fontId="17" fillId="0" borderId="23" xfId="0" applyNumberFormat="1" applyFont="1" applyBorder="1" applyAlignment="1">
      <alignment horizontal="center" vertical="center"/>
    </xf>
    <xf numFmtId="9" fontId="17" fillId="0" borderId="23" xfId="3" applyFont="1" applyBorder="1" applyAlignment="1">
      <alignment horizontal="center" vertical="center"/>
    </xf>
    <xf numFmtId="0" fontId="34" fillId="0" borderId="35" xfId="0" applyFont="1" applyBorder="1"/>
    <xf numFmtId="164" fontId="17" fillId="0" borderId="36" xfId="0" applyNumberFormat="1" applyFont="1" applyBorder="1" applyAlignment="1">
      <alignment horizontal="center" vertical="center"/>
    </xf>
    <xf numFmtId="9" fontId="17" fillId="0" borderId="34" xfId="3" applyFont="1" applyBorder="1" applyAlignment="1">
      <alignment horizontal="center" vertical="center"/>
    </xf>
    <xf numFmtId="0" fontId="38" fillId="2" borderId="5" xfId="0" applyFont="1" applyFill="1" applyBorder="1"/>
    <xf numFmtId="0" fontId="25" fillId="2" borderId="5" xfId="0" applyFont="1" applyFill="1" applyBorder="1"/>
    <xf numFmtId="0" fontId="3" fillId="0" borderId="10" xfId="0" applyFont="1" applyBorder="1"/>
    <xf numFmtId="9" fontId="3" fillId="0" borderId="10" xfId="3" applyFont="1" applyBorder="1" applyAlignment="1">
      <alignment horizontal="left" vertical="center" wrapText="1"/>
    </xf>
    <xf numFmtId="9" fontId="16" fillId="0" borderId="5" xfId="0" applyNumberFormat="1" applyFont="1" applyBorder="1" applyAlignment="1">
      <alignment horizontal="center" vertical="center"/>
    </xf>
    <xf numFmtId="9" fontId="26" fillId="0" borderId="5" xfId="3" applyFont="1" applyBorder="1" applyAlignment="1">
      <alignment horizontal="left" vertical="center" wrapText="1"/>
    </xf>
    <xf numFmtId="168" fontId="19" fillId="0" borderId="5" xfId="0" applyNumberFormat="1" applyFont="1" applyBorder="1" applyAlignment="1">
      <alignment horizontal="center" vertical="center"/>
    </xf>
    <xf numFmtId="0" fontId="39" fillId="0" borderId="5" xfId="0" applyFont="1" applyBorder="1" applyAlignment="1">
      <alignment vertical="center" wrapText="1"/>
    </xf>
    <xf numFmtId="0" fontId="19" fillId="0" borderId="5" xfId="0" applyFont="1" applyBorder="1" applyAlignment="1">
      <alignment horizontal="center" vertical="center"/>
    </xf>
    <xf numFmtId="9" fontId="17" fillId="13" borderId="5" xfId="3" applyFont="1" applyFill="1" applyBorder="1" applyAlignment="1">
      <alignment horizontal="center" vertical="center"/>
    </xf>
    <xf numFmtId="9" fontId="40" fillId="0" borderId="5" xfId="3" applyFont="1" applyBorder="1" applyAlignment="1">
      <alignment horizontal="center" vertical="center"/>
    </xf>
    <xf numFmtId="9" fontId="16" fillId="0" borderId="5" xfId="3" applyFont="1" applyBorder="1" applyAlignment="1">
      <alignment horizontal="center" vertical="center"/>
    </xf>
    <xf numFmtId="9" fontId="19" fillId="0" borderId="5" xfId="3" applyFont="1" applyBorder="1" applyAlignment="1">
      <alignment horizontal="center" vertical="center"/>
    </xf>
    <xf numFmtId="9" fontId="15" fillId="0" borderId="5" xfId="3" applyFont="1" applyBorder="1" applyAlignment="1">
      <alignment horizontal="left" vertical="center" wrapText="1"/>
    </xf>
    <xf numFmtId="0" fontId="41" fillId="0" borderId="5" xfId="0" applyFont="1" applyBorder="1" applyAlignment="1">
      <alignment vertical="center" wrapText="1"/>
    </xf>
    <xf numFmtId="0" fontId="0" fillId="0" borderId="23" xfId="0" applyBorder="1"/>
    <xf numFmtId="9" fontId="14" fillId="0" borderId="23" xfId="3" applyFont="1" applyBorder="1" applyAlignment="1">
      <alignment horizontal="center" vertical="center"/>
    </xf>
    <xf numFmtId="0" fontId="15" fillId="0" borderId="23" xfId="0" applyFont="1" applyBorder="1" applyAlignment="1">
      <alignment vertical="center" wrapText="1"/>
    </xf>
    <xf numFmtId="9" fontId="16" fillId="0" borderId="23" xfId="3" applyFont="1" applyBorder="1" applyAlignment="1">
      <alignment horizontal="center" vertical="center"/>
    </xf>
    <xf numFmtId="9" fontId="26" fillId="0" borderId="23" xfId="3" applyFont="1" applyBorder="1" applyAlignment="1">
      <alignment horizontal="left" vertical="center" wrapText="1"/>
    </xf>
    <xf numFmtId="9" fontId="19" fillId="0" borderId="23" xfId="3" applyFont="1" applyBorder="1" applyAlignment="1">
      <alignment horizontal="center" vertical="center"/>
    </xf>
    <xf numFmtId="164" fontId="17" fillId="0" borderId="37" xfId="0" applyNumberFormat="1" applyFont="1" applyBorder="1" applyAlignment="1">
      <alignment horizontal="center" vertical="center"/>
    </xf>
    <xf numFmtId="0" fontId="0" fillId="0" borderId="38" xfId="0" applyBorder="1"/>
    <xf numFmtId="9" fontId="28" fillId="0" borderId="23" xfId="3" applyFont="1" applyBorder="1" applyAlignment="1">
      <alignment horizontal="left" vertical="center" wrapText="1"/>
    </xf>
    <xf numFmtId="168" fontId="16" fillId="2" borderId="35" xfId="3" applyNumberFormat="1" applyFont="1" applyFill="1" applyBorder="1" applyAlignment="1">
      <alignment horizontal="center" vertical="center"/>
    </xf>
    <xf numFmtId="0" fontId="16" fillId="2" borderId="5" xfId="0" applyFont="1" applyFill="1" applyBorder="1"/>
    <xf numFmtId="0" fontId="28" fillId="2" borderId="5" xfId="0" applyFont="1" applyFill="1" applyBorder="1"/>
    <xf numFmtId="0" fontId="42" fillId="0" borderId="10" xfId="0" applyFont="1" applyBorder="1" applyAlignment="1">
      <alignment horizontal="left" vertical="center" wrapText="1"/>
    </xf>
    <xf numFmtId="0" fontId="35" fillId="0" borderId="10" xfId="0" applyFont="1" applyBorder="1" applyAlignment="1">
      <alignment horizontal="left" vertical="center" wrapText="1"/>
    </xf>
    <xf numFmtId="168" fontId="14" fillId="0" borderId="5" xfId="0" applyNumberFormat="1" applyFont="1" applyBorder="1" applyAlignment="1">
      <alignment horizontal="center" vertical="center"/>
    </xf>
    <xf numFmtId="0" fontId="20" fillId="0" borderId="28" xfId="0" applyFont="1" applyBorder="1" applyAlignment="1">
      <alignment horizontal="left" vertical="center" wrapText="1"/>
    </xf>
    <xf numFmtId="0" fontId="13" fillId="0" borderId="28" xfId="0" applyFont="1" applyBorder="1" applyAlignment="1">
      <alignment horizontal="left" vertical="center" wrapText="1"/>
    </xf>
    <xf numFmtId="9" fontId="2" fillId="0" borderId="5" xfId="3" applyFont="1" applyBorder="1" applyAlignment="1">
      <alignment horizontal="center" vertical="center"/>
    </xf>
    <xf numFmtId="168" fontId="14" fillId="0" borderId="23" xfId="3" applyNumberFormat="1" applyFont="1" applyBorder="1" applyAlignment="1">
      <alignment horizontal="center" vertical="center"/>
    </xf>
    <xf numFmtId="0" fontId="16" fillId="0" borderId="5" xfId="0" applyFont="1" applyFill="1" applyBorder="1"/>
    <xf numFmtId="9" fontId="30" fillId="2" borderId="10" xfId="3" applyFont="1" applyFill="1" applyBorder="1" applyAlignment="1">
      <alignment horizontal="center" vertical="center"/>
    </xf>
    <xf numFmtId="9" fontId="30" fillId="0" borderId="10" xfId="3" applyFont="1" applyFill="1" applyBorder="1" applyAlignment="1">
      <alignment horizontal="center" vertical="center"/>
    </xf>
    <xf numFmtId="168" fontId="16" fillId="0" borderId="5" xfId="0" applyNumberFormat="1" applyFont="1" applyBorder="1" applyAlignment="1">
      <alignment horizontal="center" vertical="center"/>
    </xf>
    <xf numFmtId="168" fontId="16" fillId="0" borderId="5" xfId="0" applyNumberFormat="1" applyFont="1" applyFill="1" applyBorder="1" applyAlignment="1">
      <alignment horizontal="left" vertical="center" wrapText="1"/>
    </xf>
    <xf numFmtId="168" fontId="16" fillId="0" borderId="5" xfId="0" applyNumberFormat="1" applyFont="1" applyFill="1" applyBorder="1" applyAlignment="1">
      <alignment horizontal="center" vertical="center"/>
    </xf>
    <xf numFmtId="10" fontId="16" fillId="0" borderId="28" xfId="0" applyNumberFormat="1" applyFont="1" applyFill="1" applyBorder="1" applyAlignment="1">
      <alignment horizontal="center" vertical="center"/>
    </xf>
    <xf numFmtId="0" fontId="16" fillId="0" borderId="39" xfId="0" applyFont="1" applyFill="1" applyBorder="1" applyAlignment="1">
      <alignment vertical="center" wrapText="1"/>
    </xf>
    <xf numFmtId="0" fontId="16" fillId="0" borderId="5" xfId="0" applyFont="1" applyFill="1" applyBorder="1" applyAlignment="1">
      <alignment horizontal="center" vertical="center"/>
    </xf>
    <xf numFmtId="0" fontId="15" fillId="0" borderId="39" xfId="0" applyFont="1" applyFill="1" applyBorder="1" applyAlignment="1">
      <alignment vertical="center" wrapText="1"/>
    </xf>
    <xf numFmtId="0" fontId="16" fillId="16" borderId="5" xfId="0" applyFont="1" applyFill="1" applyBorder="1" applyAlignment="1">
      <alignment horizontal="center" vertical="center"/>
    </xf>
    <xf numFmtId="0" fontId="16" fillId="0" borderId="40" xfId="0" applyFont="1" applyFill="1" applyBorder="1" applyAlignment="1">
      <alignment vertical="center" wrapText="1"/>
    </xf>
    <xf numFmtId="9" fontId="16" fillId="0" borderId="5" xfId="3" applyFont="1" applyFill="1" applyBorder="1" applyAlignment="1">
      <alignment horizontal="center" vertical="center"/>
    </xf>
    <xf numFmtId="0" fontId="15" fillId="0" borderId="40" xfId="0" applyFont="1" applyFill="1" applyBorder="1" applyAlignment="1">
      <alignment vertical="center" wrapText="1"/>
    </xf>
    <xf numFmtId="9" fontId="16" fillId="16" borderId="5" xfId="3" applyFont="1" applyFill="1" applyBorder="1" applyAlignment="1">
      <alignment horizontal="center" vertical="center"/>
    </xf>
    <xf numFmtId="9" fontId="10" fillId="0" borderId="5" xfId="3" applyFont="1" applyBorder="1" applyAlignment="1">
      <alignment horizontal="center" vertical="center"/>
    </xf>
    <xf numFmtId="9" fontId="16" fillId="0" borderId="5" xfId="3" applyFont="1" applyFill="1" applyBorder="1" applyAlignment="1">
      <alignment horizontal="left" vertical="center" wrapText="1"/>
    </xf>
    <xf numFmtId="168" fontId="16" fillId="0" borderId="5" xfId="3" applyNumberFormat="1" applyFont="1" applyBorder="1" applyAlignment="1">
      <alignment horizontal="center" vertical="center"/>
    </xf>
    <xf numFmtId="168" fontId="16" fillId="0" borderId="5" xfId="3" applyNumberFormat="1" applyFont="1" applyFill="1" applyBorder="1" applyAlignment="1">
      <alignment horizontal="left" vertical="center" wrapText="1"/>
    </xf>
    <xf numFmtId="168" fontId="16" fillId="0" borderId="5" xfId="3" applyNumberFormat="1" applyFont="1" applyFill="1" applyBorder="1" applyAlignment="1">
      <alignment horizontal="center" vertical="center"/>
    </xf>
    <xf numFmtId="10" fontId="16" fillId="0" borderId="23" xfId="3" applyNumberFormat="1" applyFont="1" applyBorder="1" applyAlignment="1">
      <alignment horizontal="center" vertical="center"/>
    </xf>
    <xf numFmtId="10" fontId="16" fillId="0" borderId="23" xfId="3" applyNumberFormat="1" applyFont="1" applyFill="1" applyBorder="1" applyAlignment="1">
      <alignment horizontal="left" vertical="center" wrapText="1"/>
    </xf>
    <xf numFmtId="10" fontId="16" fillId="0" borderId="23" xfId="3" applyNumberFormat="1" applyFont="1" applyFill="1" applyBorder="1" applyAlignment="1">
      <alignment horizontal="center" vertical="center"/>
    </xf>
    <xf numFmtId="0" fontId="10" fillId="2" borderId="5" xfId="0" applyFont="1" applyFill="1" applyBorder="1"/>
    <xf numFmtId="0" fontId="2" fillId="2" borderId="13" xfId="0" applyFont="1" applyFill="1" applyBorder="1"/>
    <xf numFmtId="0" fontId="0" fillId="2" borderId="13" xfId="0" applyFill="1" applyBorder="1"/>
    <xf numFmtId="0" fontId="3" fillId="3" borderId="0" xfId="0" applyFont="1" applyFill="1" applyAlignment="1">
      <alignment vertical="center"/>
    </xf>
    <xf numFmtId="9" fontId="2" fillId="0" borderId="0" xfId="0" applyNumberFormat="1" applyFont="1"/>
    <xf numFmtId="10" fontId="2" fillId="0" borderId="0" xfId="0" applyNumberFormat="1" applyFont="1"/>
    <xf numFmtId="168" fontId="16" fillId="0" borderId="23" xfId="3" applyNumberFormat="1" applyFont="1" applyBorder="1" applyAlignment="1">
      <alignment horizontal="center" vertical="center"/>
    </xf>
    <xf numFmtId="0" fontId="7" fillId="7" borderId="5" xfId="0" quotePrefix="1" applyFont="1" applyFill="1" applyBorder="1" applyAlignment="1">
      <alignment horizontal="left" vertical="center" wrapText="1"/>
    </xf>
    <xf numFmtId="0" fontId="7" fillId="2" borderId="5" xfId="0" quotePrefix="1" applyFont="1" applyFill="1" applyBorder="1" applyAlignment="1">
      <alignment horizontal="left" vertical="center" wrapText="1"/>
    </xf>
    <xf numFmtId="0" fontId="7" fillId="0" borderId="5" xfId="0" quotePrefix="1" applyFont="1" applyBorder="1" applyAlignment="1">
      <alignment horizontal="center" vertical="center" wrapText="1"/>
    </xf>
    <xf numFmtId="0" fontId="52" fillId="0" borderId="28" xfId="0" applyFont="1" applyFill="1" applyBorder="1" applyAlignment="1">
      <alignment horizontal="left" vertical="center" wrapText="1"/>
    </xf>
    <xf numFmtId="0" fontId="53" fillId="0" borderId="5" xfId="0" applyFont="1" applyBorder="1" applyAlignment="1">
      <alignment horizontal="left" vertical="center" wrapText="1"/>
    </xf>
    <xf numFmtId="0" fontId="54" fillId="0" borderId="28" xfId="0" applyFont="1" applyFill="1" applyBorder="1" applyAlignment="1">
      <alignment horizontal="left" vertical="center" wrapText="1"/>
    </xf>
    <xf numFmtId="0" fontId="53" fillId="0" borderId="28" xfId="0" applyFont="1" applyFill="1" applyBorder="1" applyAlignment="1">
      <alignment horizontal="left" vertical="center" wrapText="1"/>
    </xf>
    <xf numFmtId="164" fontId="57" fillId="0" borderId="28" xfId="0" applyNumberFormat="1" applyFont="1" applyBorder="1" applyAlignment="1">
      <alignment horizontal="center" vertical="center"/>
    </xf>
    <xf numFmtId="164" fontId="57" fillId="0" borderId="5" xfId="0" applyNumberFormat="1" applyFont="1" applyBorder="1" applyAlignment="1">
      <alignment horizontal="center" vertical="center"/>
    </xf>
    <xf numFmtId="0" fontId="53" fillId="0" borderId="41" xfId="0" applyFont="1" applyBorder="1" applyAlignment="1">
      <alignment vertical="center" wrapText="1"/>
    </xf>
    <xf numFmtId="0" fontId="53" fillId="0" borderId="42" xfId="0" applyFont="1" applyBorder="1" applyAlignment="1">
      <alignment vertical="center" wrapText="1"/>
    </xf>
    <xf numFmtId="9" fontId="58" fillId="0" borderId="5" xfId="3" applyFont="1" applyBorder="1" applyAlignment="1">
      <alignment horizontal="center" vertical="center"/>
    </xf>
    <xf numFmtId="9" fontId="57" fillId="0" borderId="5" xfId="3" applyFont="1" applyBorder="1" applyAlignment="1">
      <alignment horizontal="center" vertical="center"/>
    </xf>
    <xf numFmtId="0" fontId="53" fillId="0" borderId="28" xfId="0" applyFont="1" applyBorder="1" applyAlignment="1">
      <alignment horizontal="left" vertical="center" wrapText="1"/>
    </xf>
    <xf numFmtId="10" fontId="59" fillId="0" borderId="28" xfId="0" applyNumberFormat="1" applyFont="1" applyBorder="1" applyAlignment="1">
      <alignment horizontal="center" vertical="center"/>
    </xf>
    <xf numFmtId="9" fontId="59" fillId="0" borderId="5" xfId="3" applyFont="1" applyBorder="1" applyAlignment="1">
      <alignment horizontal="center" vertical="center"/>
    </xf>
    <xf numFmtId="164" fontId="57" fillId="0" borderId="10" xfId="0" applyNumberFormat="1" applyFont="1" applyBorder="1" applyAlignment="1">
      <alignment horizontal="center" vertical="center"/>
    </xf>
    <xf numFmtId="0" fontId="62" fillId="0" borderId="28" xfId="0" applyFont="1" applyFill="1" applyBorder="1" applyAlignment="1">
      <alignment horizontal="left" vertical="center" wrapText="1"/>
    </xf>
    <xf numFmtId="164" fontId="63" fillId="0" borderId="28" xfId="0" applyNumberFormat="1" applyFont="1" applyBorder="1" applyAlignment="1">
      <alignment horizontal="center" vertical="center"/>
    </xf>
    <xf numFmtId="3" fontId="65" fillId="0" borderId="5" xfId="0" applyNumberFormat="1" applyFont="1" applyBorder="1" applyAlignment="1">
      <alignment horizontal="center" vertical="center" wrapText="1"/>
    </xf>
    <xf numFmtId="3" fontId="65" fillId="2" borderId="5" xfId="0" applyNumberFormat="1" applyFont="1" applyFill="1" applyBorder="1" applyAlignment="1">
      <alignment horizontal="center" vertical="center" wrapText="1"/>
    </xf>
    <xf numFmtId="0" fontId="65" fillId="5" borderId="5" xfId="0" applyFont="1" applyFill="1" applyBorder="1" applyAlignment="1">
      <alignment horizontal="center" vertical="center" wrapText="1"/>
    </xf>
    <xf numFmtId="9" fontId="65" fillId="0" borderId="5" xfId="0" applyNumberFormat="1" applyFont="1" applyBorder="1" applyAlignment="1">
      <alignment horizontal="center" vertical="center" wrapText="1"/>
    </xf>
    <xf numFmtId="0" fontId="65" fillId="0" borderId="5" xfId="0" applyFont="1" applyBorder="1" applyAlignment="1">
      <alignment horizontal="center" vertical="center" wrapText="1"/>
    </xf>
    <xf numFmtId="0" fontId="65" fillId="0" borderId="2" xfId="0" applyFont="1" applyBorder="1"/>
    <xf numFmtId="9" fontId="65" fillId="5" borderId="5" xfId="0" applyNumberFormat="1" applyFont="1" applyFill="1" applyBorder="1" applyAlignment="1">
      <alignment horizontal="center" vertical="center" wrapText="1"/>
    </xf>
    <xf numFmtId="0" fontId="65" fillId="6" borderId="5" xfId="0" applyFont="1" applyFill="1" applyBorder="1" applyAlignment="1">
      <alignment horizontal="center" vertical="center" wrapText="1"/>
    </xf>
    <xf numFmtId="0" fontId="65" fillId="0" borderId="7" xfId="0" applyFont="1" applyBorder="1" applyAlignment="1">
      <alignment horizontal="center" vertical="center" wrapText="1"/>
    </xf>
    <xf numFmtId="3" fontId="65" fillId="7" borderId="10" xfId="0" applyNumberFormat="1" applyFont="1" applyFill="1" applyBorder="1" applyAlignment="1">
      <alignment horizontal="center" vertical="center" wrapText="1"/>
    </xf>
    <xf numFmtId="3" fontId="65" fillId="7" borderId="5" xfId="0" applyNumberFormat="1" applyFont="1" applyFill="1" applyBorder="1" applyAlignment="1">
      <alignment horizontal="center" vertical="center" wrapText="1"/>
    </xf>
    <xf numFmtId="9" fontId="65" fillId="7" borderId="5" xfId="3" applyFont="1" applyFill="1" applyBorder="1" applyAlignment="1">
      <alignment horizontal="center" vertical="center" wrapText="1"/>
    </xf>
    <xf numFmtId="9" fontId="65" fillId="7" borderId="10" xfId="3" applyFont="1" applyFill="1" applyBorder="1" applyAlignment="1">
      <alignment horizontal="center" vertical="center" wrapText="1"/>
    </xf>
    <xf numFmtId="9" fontId="65" fillId="7" borderId="23" xfId="3" applyFont="1" applyFill="1" applyBorder="1" applyAlignment="1">
      <alignment horizontal="center" vertical="center" wrapText="1"/>
    </xf>
    <xf numFmtId="0" fontId="65" fillId="0" borderId="0" xfId="0" applyFont="1"/>
    <xf numFmtId="0" fontId="65" fillId="0" borderId="10" xfId="0" applyFont="1" applyBorder="1" applyAlignment="1">
      <alignment horizontal="center" vertical="center" wrapText="1"/>
    </xf>
    <xf numFmtId="0" fontId="23" fillId="2" borderId="5" xfId="0" applyFont="1" applyFill="1" applyBorder="1" applyAlignment="1">
      <alignment horizontal="center" vertical="center" wrapText="1"/>
    </xf>
    <xf numFmtId="9" fontId="23" fillId="2" borderId="5" xfId="3" applyFont="1" applyFill="1" applyBorder="1" applyAlignment="1">
      <alignment horizontal="center" vertical="center" wrapText="1"/>
    </xf>
    <xf numFmtId="168" fontId="23" fillId="2" borderId="23" xfId="3" applyNumberFormat="1" applyFont="1" applyFill="1" applyBorder="1" applyAlignment="1">
      <alignment horizontal="center" vertical="center" wrapText="1"/>
    </xf>
    <xf numFmtId="166" fontId="23" fillId="2" borderId="5" xfId="1" applyNumberFormat="1" applyFont="1" applyFill="1" applyBorder="1" applyAlignment="1">
      <alignment horizontal="center" vertical="center" wrapText="1"/>
    </xf>
    <xf numFmtId="0" fontId="66" fillId="0" borderId="2" xfId="0" applyFont="1" applyBorder="1"/>
    <xf numFmtId="0" fontId="66" fillId="0" borderId="5" xfId="0" applyFont="1" applyBorder="1" applyAlignment="1">
      <alignment horizontal="center" vertical="center" wrapText="1"/>
    </xf>
    <xf numFmtId="0" fontId="66" fillId="0" borderId="7" xfId="0" applyFont="1" applyBorder="1" applyAlignment="1">
      <alignment horizontal="center" vertical="center" wrapText="1"/>
    </xf>
    <xf numFmtId="0" fontId="23" fillId="2" borderId="10" xfId="0" applyFont="1" applyFill="1" applyBorder="1" applyAlignment="1">
      <alignment horizontal="center" vertical="center" wrapText="1"/>
    </xf>
    <xf numFmtId="8" fontId="23" fillId="2" borderId="5" xfId="3" applyNumberFormat="1" applyFont="1" applyFill="1" applyBorder="1" applyAlignment="1">
      <alignment horizontal="center" vertical="center" wrapText="1"/>
    </xf>
    <xf numFmtId="0" fontId="66" fillId="2" borderId="5" xfId="0" applyFont="1" applyFill="1" applyBorder="1" applyAlignment="1">
      <alignment horizontal="center" vertical="center" wrapText="1"/>
    </xf>
    <xf numFmtId="9" fontId="23" fillId="2" borderId="10" xfId="0" applyNumberFormat="1" applyFont="1" applyFill="1" applyBorder="1" applyAlignment="1">
      <alignment horizontal="center" vertical="center" wrapText="1"/>
    </xf>
    <xf numFmtId="0" fontId="66" fillId="0" borderId="0" xfId="0" applyFont="1"/>
    <xf numFmtId="168" fontId="16" fillId="0" borderId="23" xfId="3" applyNumberFormat="1" applyFont="1" applyFill="1" applyBorder="1" applyAlignment="1">
      <alignment horizontal="center" vertical="center"/>
    </xf>
    <xf numFmtId="0" fontId="10" fillId="7" borderId="23" xfId="0" applyFont="1" applyFill="1" applyBorder="1" applyAlignment="1">
      <alignment horizontal="left" vertical="center" wrapText="1"/>
    </xf>
    <xf numFmtId="0" fontId="0" fillId="2" borderId="2" xfId="0" applyFill="1" applyBorder="1" applyAlignment="1">
      <alignment horizontal="center"/>
    </xf>
    <xf numFmtId="0" fontId="0" fillId="2" borderId="0" xfId="0" applyFill="1" applyAlignment="1">
      <alignment horizontal="center"/>
    </xf>
    <xf numFmtId="0" fontId="28" fillId="17" borderId="5" xfId="0" applyFont="1" applyFill="1" applyBorder="1"/>
    <xf numFmtId="0" fontId="28" fillId="17" borderId="7" xfId="0" applyFont="1" applyFill="1" applyBorder="1"/>
    <xf numFmtId="0" fontId="10" fillId="17" borderId="5" xfId="0" applyFont="1" applyFill="1" applyBorder="1"/>
    <xf numFmtId="9" fontId="30" fillId="17" borderId="10" xfId="3" applyFont="1" applyFill="1" applyBorder="1" applyAlignment="1">
      <alignment horizontal="center" vertical="center"/>
    </xf>
    <xf numFmtId="9" fontId="57" fillId="17" borderId="5" xfId="3" applyFont="1" applyFill="1" applyBorder="1" applyAlignment="1">
      <alignment horizontal="center" vertical="center"/>
    </xf>
    <xf numFmtId="0" fontId="0" fillId="0" borderId="17" xfId="0" applyBorder="1" applyAlignment="1">
      <alignment horizontal="center" wrapText="1"/>
    </xf>
    <xf numFmtId="0" fontId="2" fillId="7" borderId="9" xfId="0" applyFont="1" applyFill="1" applyBorder="1" applyAlignment="1">
      <alignment horizontal="left" vertical="center" wrapText="1"/>
    </xf>
    <xf numFmtId="0" fontId="61" fillId="0" borderId="10" xfId="0" applyFont="1" applyFill="1" applyBorder="1" applyAlignment="1">
      <alignment horizontal="left" vertical="center" wrapText="1"/>
    </xf>
    <xf numFmtId="0" fontId="0" fillId="7" borderId="14" xfId="0" applyFill="1" applyBorder="1" applyAlignment="1">
      <alignment horizontal="left" vertical="center" wrapText="1"/>
    </xf>
    <xf numFmtId="0" fontId="2" fillId="2" borderId="6" xfId="0" applyFont="1" applyFill="1" applyBorder="1" applyAlignment="1">
      <alignment horizontal="left" vertical="center" wrapText="1"/>
    </xf>
    <xf numFmtId="0" fontId="0" fillId="2" borderId="6" xfId="0" applyFill="1" applyBorder="1" applyAlignment="1">
      <alignment horizontal="left" vertical="center" wrapText="1"/>
    </xf>
    <xf numFmtId="0" fontId="0" fillId="0" borderId="6" xfId="0" applyBorder="1" applyAlignment="1">
      <alignment horizontal="center" vertical="center" wrapText="1"/>
    </xf>
    <xf numFmtId="0" fontId="0" fillId="0" borderId="19" xfId="0" applyBorder="1" applyAlignment="1">
      <alignment wrapText="1"/>
    </xf>
    <xf numFmtId="0" fontId="0" fillId="0" borderId="0" xfId="0" applyBorder="1"/>
    <xf numFmtId="0" fontId="0" fillId="0" borderId="0" xfId="0" applyBorder="1" applyAlignment="1">
      <alignment horizontal="center" vertical="center" wrapText="1"/>
    </xf>
    <xf numFmtId="0" fontId="15" fillId="0" borderId="23" xfId="0" applyFont="1" applyBorder="1" applyAlignment="1">
      <alignment horizontal="left" vertical="center" wrapText="1"/>
    </xf>
    <xf numFmtId="0" fontId="15" fillId="0" borderId="34" xfId="0" applyFont="1" applyFill="1" applyBorder="1" applyAlignment="1">
      <alignment horizontal="left" vertical="center" wrapText="1"/>
    </xf>
    <xf numFmtId="0" fontId="52" fillId="0" borderId="34" xfId="0" applyFont="1" applyFill="1" applyBorder="1" applyAlignment="1">
      <alignment horizontal="left" vertical="center" wrapText="1"/>
    </xf>
    <xf numFmtId="0" fontId="65" fillId="17" borderId="5"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64" fillId="17" borderId="7" xfId="0" applyFont="1" applyFill="1" applyBorder="1" applyAlignment="1">
      <alignment horizontal="center" vertical="center" wrapText="1"/>
    </xf>
    <xf numFmtId="0" fontId="65" fillId="17" borderId="10" xfId="0" applyFont="1" applyFill="1" applyBorder="1" applyAlignment="1">
      <alignment horizontal="center" vertical="center" wrapText="1"/>
    </xf>
    <xf numFmtId="9" fontId="65" fillId="17" borderId="5" xfId="3" applyFont="1" applyFill="1" applyBorder="1" applyAlignment="1">
      <alignment horizontal="center" vertical="center" wrapText="1"/>
    </xf>
    <xf numFmtId="9" fontId="65" fillId="17" borderId="23" xfId="3" applyFont="1" applyFill="1" applyBorder="1" applyAlignment="1">
      <alignment horizontal="center" vertical="center" wrapText="1"/>
    </xf>
    <xf numFmtId="0" fontId="65" fillId="0" borderId="5" xfId="0" applyFont="1" applyFill="1" applyBorder="1" applyAlignment="1">
      <alignment horizontal="center" vertical="center" wrapText="1"/>
    </xf>
    <xf numFmtId="172" fontId="65" fillId="7" borderId="5" xfId="0" applyNumberFormat="1" applyFont="1" applyFill="1" applyBorder="1" applyAlignment="1">
      <alignment horizontal="center" vertical="center" wrapText="1"/>
    </xf>
    <xf numFmtId="3" fontId="65" fillId="17" borderId="5" xfId="0" applyNumberFormat="1" applyFont="1" applyFill="1" applyBorder="1" applyAlignment="1">
      <alignment horizontal="center" vertical="center" wrapText="1"/>
    </xf>
    <xf numFmtId="10" fontId="65" fillId="17" borderId="34" xfId="0" applyNumberFormat="1" applyFont="1" applyFill="1" applyBorder="1" applyAlignment="1">
      <alignment horizontal="center" vertical="center" wrapText="1"/>
    </xf>
    <xf numFmtId="9" fontId="65" fillId="17" borderId="34" xfId="0" applyNumberFormat="1" applyFont="1" applyFill="1" applyBorder="1" applyAlignment="1">
      <alignment horizontal="center" vertical="center" wrapText="1"/>
    </xf>
    <xf numFmtId="171" fontId="67" fillId="17" borderId="5" xfId="0" applyNumberFormat="1" applyFont="1" applyFill="1" applyBorder="1" applyAlignment="1">
      <alignment horizontal="center" vertical="center" wrapText="1"/>
    </xf>
    <xf numFmtId="164" fontId="10" fillId="17" borderId="10" xfId="0" applyNumberFormat="1" applyFont="1" applyFill="1" applyBorder="1" applyAlignment="1">
      <alignment horizontal="left" vertical="center" wrapText="1"/>
    </xf>
    <xf numFmtId="164" fontId="10" fillId="17" borderId="10" xfId="0" applyNumberFormat="1" applyFont="1" applyFill="1" applyBorder="1" applyAlignment="1">
      <alignment horizontal="center" vertical="center"/>
    </xf>
    <xf numFmtId="164" fontId="10" fillId="17" borderId="5" xfId="0" applyNumberFormat="1" applyFont="1" applyFill="1" applyBorder="1" applyAlignment="1">
      <alignment horizontal="left" vertical="center" wrapText="1"/>
    </xf>
    <xf numFmtId="164" fontId="10" fillId="17" borderId="28" xfId="0" applyNumberFormat="1" applyFont="1" applyFill="1" applyBorder="1" applyAlignment="1">
      <alignment horizontal="center" vertical="center"/>
    </xf>
    <xf numFmtId="10" fontId="68" fillId="17" borderId="28" xfId="0" applyNumberFormat="1" applyFont="1" applyFill="1" applyBorder="1" applyAlignment="1">
      <alignment horizontal="left" vertical="center" wrapText="1"/>
    </xf>
    <xf numFmtId="164" fontId="10" fillId="17" borderId="5" xfId="0" applyNumberFormat="1" applyFont="1" applyFill="1" applyBorder="1" applyAlignment="1">
      <alignment horizontal="center" vertical="center"/>
    </xf>
    <xf numFmtId="9" fontId="10" fillId="17" borderId="5" xfId="3" applyFont="1" applyFill="1" applyBorder="1" applyAlignment="1">
      <alignment horizontal="center" vertical="center"/>
    </xf>
    <xf numFmtId="9" fontId="10" fillId="17" borderId="5" xfId="3" applyFont="1" applyFill="1" applyBorder="1" applyAlignment="1">
      <alignment horizontal="left" vertical="center" wrapText="1"/>
    </xf>
    <xf numFmtId="10" fontId="16" fillId="17" borderId="28" xfId="0" applyNumberFormat="1" applyFont="1" applyFill="1" applyBorder="1" applyAlignment="1">
      <alignment horizontal="left" vertical="center" wrapText="1"/>
    </xf>
    <xf numFmtId="10" fontId="16" fillId="17" borderId="28" xfId="0" applyNumberFormat="1" applyFont="1" applyFill="1" applyBorder="1" applyAlignment="1">
      <alignment horizontal="center" vertical="center"/>
    </xf>
    <xf numFmtId="9" fontId="16" fillId="17" borderId="5" xfId="3" applyFont="1" applyFill="1" applyBorder="1" applyAlignment="1">
      <alignment horizontal="left" vertical="center" wrapText="1"/>
    </xf>
    <xf numFmtId="9" fontId="16" fillId="17" borderId="5" xfId="3" applyFont="1" applyFill="1" applyBorder="1" applyAlignment="1">
      <alignment horizontal="center" vertical="center"/>
    </xf>
    <xf numFmtId="164" fontId="10" fillId="17" borderId="28" xfId="0" applyNumberFormat="1" applyFont="1" applyFill="1" applyBorder="1" applyAlignment="1">
      <alignment horizontal="left" vertical="center" wrapText="1"/>
    </xf>
    <xf numFmtId="170" fontId="10" fillId="17" borderId="28" xfId="0" applyNumberFormat="1" applyFont="1" applyFill="1" applyBorder="1" applyAlignment="1">
      <alignment horizontal="center" vertical="center"/>
    </xf>
    <xf numFmtId="164" fontId="10" fillId="17" borderId="33" xfId="0" applyNumberFormat="1" applyFont="1" applyFill="1" applyBorder="1" applyAlignment="1">
      <alignment horizontal="center" vertical="center"/>
    </xf>
    <xf numFmtId="0" fontId="28" fillId="17" borderId="8" xfId="0" applyFont="1" applyFill="1" applyBorder="1"/>
    <xf numFmtId="164" fontId="10" fillId="17" borderId="30" xfId="0" applyNumberFormat="1" applyFont="1" applyFill="1" applyBorder="1" applyAlignment="1">
      <alignment horizontal="center" vertical="center"/>
    </xf>
    <xf numFmtId="0" fontId="28" fillId="17" borderId="16" xfId="0" applyFont="1" applyFill="1" applyBorder="1"/>
    <xf numFmtId="0" fontId="10" fillId="17" borderId="8" xfId="0" applyFont="1" applyFill="1" applyBorder="1"/>
    <xf numFmtId="9" fontId="30" fillId="17" borderId="33" xfId="3" applyFont="1" applyFill="1" applyBorder="1" applyAlignment="1">
      <alignment horizontal="center" vertical="center"/>
    </xf>
    <xf numFmtId="10" fontId="16" fillId="17" borderId="30" xfId="0" applyNumberFormat="1" applyFont="1" applyFill="1" applyBorder="1" applyAlignment="1">
      <alignment horizontal="center" vertical="center"/>
    </xf>
    <xf numFmtId="164" fontId="10" fillId="17" borderId="8" xfId="0" applyNumberFormat="1" applyFont="1" applyFill="1" applyBorder="1" applyAlignment="1">
      <alignment horizontal="center" vertical="center"/>
    </xf>
    <xf numFmtId="9" fontId="10" fillId="17" borderId="8" xfId="3" applyFont="1" applyFill="1" applyBorder="1" applyAlignment="1">
      <alignment horizontal="center" vertical="center"/>
    </xf>
    <xf numFmtId="0" fontId="24" fillId="17" borderId="8" xfId="0" applyFont="1" applyFill="1" applyBorder="1"/>
    <xf numFmtId="0" fontId="24" fillId="17" borderId="16" xfId="0" applyFont="1" applyFill="1" applyBorder="1"/>
    <xf numFmtId="0" fontId="2" fillId="17" borderId="8" xfId="0" applyFont="1" applyFill="1" applyBorder="1"/>
    <xf numFmtId="9" fontId="2" fillId="17" borderId="33" xfId="3" applyFont="1" applyFill="1" applyBorder="1" applyAlignment="1">
      <alignment horizontal="center" vertical="center"/>
    </xf>
    <xf numFmtId="168" fontId="15" fillId="17" borderId="29" xfId="3" applyNumberFormat="1" applyFont="1" applyFill="1" applyBorder="1" applyAlignment="1">
      <alignment horizontal="center" vertical="center"/>
    </xf>
    <xf numFmtId="164" fontId="28" fillId="17" borderId="33" xfId="0" applyNumberFormat="1" applyFont="1" applyFill="1" applyBorder="1" applyAlignment="1">
      <alignment horizontal="left" vertical="center" wrapText="1"/>
    </xf>
    <xf numFmtId="164" fontId="28" fillId="17" borderId="8" xfId="0" applyNumberFormat="1" applyFont="1" applyFill="1" applyBorder="1" applyAlignment="1">
      <alignment horizontal="left" vertical="center" wrapText="1"/>
    </xf>
    <xf numFmtId="9" fontId="28" fillId="17" borderId="8" xfId="3" applyFont="1" applyFill="1" applyBorder="1" applyAlignment="1">
      <alignment horizontal="left" vertical="center" wrapText="1"/>
    </xf>
    <xf numFmtId="10" fontId="15" fillId="17" borderId="30" xfId="0" applyNumberFormat="1" applyFont="1" applyFill="1" applyBorder="1" applyAlignment="1">
      <alignment horizontal="left" vertical="center" wrapText="1"/>
    </xf>
    <xf numFmtId="164" fontId="28" fillId="17" borderId="30" xfId="0" applyNumberFormat="1" applyFont="1" applyFill="1" applyBorder="1" applyAlignment="1">
      <alignment horizontal="left" vertical="center" wrapText="1"/>
    </xf>
    <xf numFmtId="170" fontId="28" fillId="17" borderId="30" xfId="0" applyNumberFormat="1" applyFont="1" applyFill="1" applyBorder="1" applyAlignment="1">
      <alignment horizontal="left" vertical="center" wrapText="1"/>
    </xf>
    <xf numFmtId="0" fontId="0" fillId="0" borderId="0" xfId="0" applyFill="1"/>
    <xf numFmtId="0" fontId="2" fillId="0" borderId="0" xfId="0" applyFont="1" applyFill="1"/>
    <xf numFmtId="0" fontId="2" fillId="0" borderId="0" xfId="0" applyFont="1" applyFill="1" applyAlignment="1">
      <alignment vertical="top"/>
    </xf>
    <xf numFmtId="0" fontId="2" fillId="0" borderId="0" xfId="0" applyFont="1" applyFill="1" applyAlignment="1">
      <alignment vertical="center" wrapText="1"/>
    </xf>
    <xf numFmtId="168" fontId="2" fillId="0" borderId="0" xfId="3" applyNumberFormat="1" applyFont="1" applyFill="1"/>
    <xf numFmtId="10" fontId="2" fillId="0" borderId="0" xfId="3" applyNumberFormat="1" applyFont="1" applyFill="1"/>
    <xf numFmtId="0" fontId="3" fillId="0" borderId="0" xfId="0" applyFont="1" applyFill="1"/>
    <xf numFmtId="9" fontId="0" fillId="0" borderId="0" xfId="0" applyNumberFormat="1" applyFill="1" applyAlignment="1">
      <alignment vertical="center"/>
    </xf>
    <xf numFmtId="10" fontId="0" fillId="0" borderId="0" xfId="3" applyNumberFormat="1" applyFont="1" applyFill="1" applyAlignment="1">
      <alignment vertical="center"/>
    </xf>
    <xf numFmtId="9" fontId="17" fillId="12" borderId="13" xfId="3" applyFont="1" applyFill="1" applyBorder="1" applyAlignment="1">
      <alignment horizontal="center" vertical="center"/>
    </xf>
    <xf numFmtId="0" fontId="24" fillId="17" borderId="43" xfId="0" applyFont="1" applyFill="1" applyBorder="1"/>
    <xf numFmtId="0" fontId="24" fillId="17" borderId="44" xfId="0" applyFont="1" applyFill="1" applyBorder="1"/>
    <xf numFmtId="0" fontId="2" fillId="17" borderId="43" xfId="0" applyFont="1" applyFill="1" applyBorder="1"/>
    <xf numFmtId="9" fontId="2" fillId="17" borderId="11" xfId="3" applyFont="1" applyFill="1" applyBorder="1" applyAlignment="1">
      <alignment horizontal="center" vertical="center"/>
    </xf>
    <xf numFmtId="164" fontId="30" fillId="0" borderId="13" xfId="0" applyNumberFormat="1" applyFont="1" applyBorder="1" applyAlignment="1">
      <alignment horizontal="center" vertical="center"/>
    </xf>
    <xf numFmtId="168" fontId="65" fillId="17" borderId="5" xfId="3" applyNumberFormat="1" applyFont="1" applyFill="1" applyBorder="1" applyAlignment="1">
      <alignment horizontal="center" vertical="center" wrapText="1"/>
    </xf>
    <xf numFmtId="9" fontId="17" fillId="13" borderId="13" xfId="3" applyFont="1" applyFill="1" applyBorder="1" applyAlignment="1">
      <alignment horizontal="center" vertical="center" wrapText="1"/>
    </xf>
    <xf numFmtId="164" fontId="41" fillId="17" borderId="30" xfId="0" applyNumberFormat="1" applyFont="1" applyFill="1" applyBorder="1" applyAlignment="1">
      <alignment horizontal="left" vertical="center" wrapText="1"/>
    </xf>
    <xf numFmtId="164" fontId="27" fillId="17" borderId="11" xfId="0" applyNumberFormat="1" applyFont="1" applyFill="1" applyBorder="1" applyAlignment="1">
      <alignment horizontal="center" vertical="center"/>
    </xf>
    <xf numFmtId="164" fontId="27" fillId="17" borderId="3" xfId="0" applyNumberFormat="1" applyFont="1" applyFill="1" applyBorder="1" applyAlignment="1">
      <alignment horizontal="center" vertical="center"/>
    </xf>
    <xf numFmtId="164" fontId="26" fillId="17" borderId="30" xfId="0" applyNumberFormat="1" applyFont="1" applyFill="1" applyBorder="1" applyAlignment="1">
      <alignment horizontal="left" vertical="center" wrapText="1"/>
    </xf>
    <xf numFmtId="164" fontId="26" fillId="17" borderId="8" xfId="0" applyNumberFormat="1" applyFont="1" applyFill="1" applyBorder="1" applyAlignment="1">
      <alignment horizontal="left" vertical="center" wrapText="1"/>
    </xf>
    <xf numFmtId="164" fontId="27" fillId="17" borderId="43" xfId="0" applyNumberFormat="1" applyFont="1" applyFill="1" applyBorder="1" applyAlignment="1">
      <alignment horizontal="center" vertical="center"/>
    </xf>
    <xf numFmtId="9" fontId="26" fillId="17" borderId="8" xfId="3" applyFont="1" applyFill="1" applyBorder="1" applyAlignment="1">
      <alignment horizontal="left" vertical="center" wrapText="1"/>
    </xf>
    <xf numFmtId="9" fontId="27" fillId="17" borderId="43" xfId="3" applyFont="1" applyFill="1" applyBorder="1" applyAlignment="1">
      <alignment horizontal="center" vertical="center"/>
    </xf>
    <xf numFmtId="10" fontId="19" fillId="17" borderId="3" xfId="0" applyNumberFormat="1" applyFont="1" applyFill="1" applyBorder="1" applyAlignment="1">
      <alignment horizontal="center" vertical="center"/>
    </xf>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9" fontId="10" fillId="17" borderId="6" xfId="3" applyFont="1" applyFill="1" applyBorder="1" applyAlignment="1">
      <alignment horizontal="center" vertical="center"/>
    </xf>
    <xf numFmtId="9" fontId="10" fillId="17" borderId="13" xfId="3" applyFont="1" applyFill="1" applyBorder="1" applyAlignment="1">
      <alignment horizontal="center" vertical="center"/>
    </xf>
    <xf numFmtId="9" fontId="17" fillId="0" borderId="46" xfId="3" applyFont="1" applyFill="1" applyBorder="1" applyAlignment="1">
      <alignment horizontal="center" vertical="center"/>
    </xf>
    <xf numFmtId="9" fontId="56" fillId="0" borderId="46" xfId="3" applyFont="1" applyFill="1" applyBorder="1" applyAlignment="1">
      <alignment horizontal="center" vertical="center"/>
    </xf>
    <xf numFmtId="168" fontId="17" fillId="0" borderId="46" xfId="3" applyNumberFormat="1" applyFont="1" applyFill="1" applyBorder="1" applyAlignment="1">
      <alignment horizontal="center" vertical="center"/>
    </xf>
    <xf numFmtId="10" fontId="17" fillId="0" borderId="46" xfId="3" applyNumberFormat="1" applyFont="1" applyFill="1" applyBorder="1" applyAlignment="1">
      <alignment horizontal="center" vertical="center"/>
    </xf>
    <xf numFmtId="9" fontId="30" fillId="0" borderId="46" xfId="3" applyFont="1" applyFill="1" applyBorder="1" applyAlignment="1">
      <alignment horizontal="center" vertical="center"/>
    </xf>
    <xf numFmtId="0" fontId="55" fillId="4" borderId="1"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8" fillId="17" borderId="6" xfId="0" applyFont="1" applyFill="1" applyBorder="1"/>
    <xf numFmtId="0" fontId="28" fillId="17" borderId="13" xfId="0" applyFont="1" applyFill="1" applyBorder="1"/>
    <xf numFmtId="0" fontId="10" fillId="17" borderId="6" xfId="0" applyFont="1" applyFill="1" applyBorder="1"/>
    <xf numFmtId="0" fontId="10" fillId="17" borderId="13" xfId="0" applyFont="1" applyFill="1" applyBorder="1"/>
    <xf numFmtId="164" fontId="13" fillId="17" borderId="30" xfId="0" applyNumberFormat="1" applyFont="1" applyFill="1" applyBorder="1" applyAlignment="1">
      <alignment horizontal="left" vertical="center" wrapText="1"/>
    </xf>
    <xf numFmtId="164" fontId="24" fillId="17" borderId="8" xfId="0" applyNumberFormat="1" applyFont="1" applyFill="1" applyBorder="1" applyAlignment="1">
      <alignment horizontal="left" vertical="center" wrapText="1"/>
    </xf>
    <xf numFmtId="9" fontId="24" fillId="17" borderId="8" xfId="3" applyFont="1" applyFill="1" applyBorder="1" applyAlignment="1">
      <alignment horizontal="left" vertical="center" wrapText="1"/>
    </xf>
    <xf numFmtId="10" fontId="13" fillId="17" borderId="6" xfId="0" applyNumberFormat="1" applyFont="1" applyFill="1" applyBorder="1" applyAlignment="1">
      <alignment horizontal="left" vertical="center" wrapText="1"/>
    </xf>
    <xf numFmtId="10" fontId="14" fillId="17" borderId="13" xfId="0" applyNumberFormat="1" applyFont="1" applyFill="1" applyBorder="1" applyAlignment="1">
      <alignment horizontal="center" vertical="center"/>
    </xf>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164" fontId="2" fillId="17" borderId="8" xfId="0" applyNumberFormat="1" applyFont="1" applyFill="1" applyBorder="1" applyAlignment="1">
      <alignment horizontal="center" vertical="center"/>
    </xf>
    <xf numFmtId="9" fontId="2" fillId="17" borderId="8" xfId="3" applyFont="1" applyFill="1" applyBorder="1" applyAlignment="1">
      <alignment horizontal="center" vertical="center"/>
    </xf>
    <xf numFmtId="9" fontId="24" fillId="17" borderId="8" xfId="3" applyFont="1" applyFill="1" applyBorder="1" applyAlignment="1">
      <alignment horizontal="center" vertical="center"/>
    </xf>
    <xf numFmtId="164" fontId="15" fillId="17" borderId="30" xfId="0" applyNumberFormat="1" applyFont="1" applyFill="1" applyBorder="1" applyAlignment="1">
      <alignment horizontal="left" vertical="center" wrapText="1"/>
    </xf>
    <xf numFmtId="170" fontId="10" fillId="17" borderId="5" xfId="0" applyNumberFormat="1" applyFont="1" applyFill="1" applyBorder="1" applyAlignment="1">
      <alignment horizontal="center" vertical="center"/>
    </xf>
    <xf numFmtId="0" fontId="28" fillId="17" borderId="48" xfId="0" applyFont="1" applyFill="1" applyBorder="1"/>
    <xf numFmtId="0" fontId="10" fillId="17" borderId="48" xfId="0" applyFont="1" applyFill="1" applyBorder="1"/>
    <xf numFmtId="0" fontId="28" fillId="17" borderId="49" xfId="0" applyFont="1" applyFill="1" applyBorder="1"/>
    <xf numFmtId="9" fontId="10" fillId="17" borderId="4" xfId="3" applyFont="1" applyFill="1" applyBorder="1" applyAlignment="1">
      <alignment horizontal="center" vertical="center"/>
    </xf>
    <xf numFmtId="10" fontId="15" fillId="17" borderId="43" xfId="0" applyNumberFormat="1" applyFont="1" applyFill="1" applyBorder="1" applyAlignment="1">
      <alignment horizontal="left" vertical="center" wrapText="1"/>
    </xf>
    <xf numFmtId="10" fontId="16" fillId="17" borderId="5" xfId="0" applyNumberFormat="1" applyFont="1" applyFill="1" applyBorder="1" applyAlignment="1">
      <alignment horizontal="center" vertical="center"/>
    </xf>
    <xf numFmtId="9" fontId="28" fillId="17" borderId="5" xfId="3" applyFont="1" applyFill="1" applyBorder="1" applyAlignment="1">
      <alignment horizontal="center" vertical="center"/>
    </xf>
    <xf numFmtId="164" fontId="41" fillId="17" borderId="33" xfId="0" applyNumberFormat="1" applyFont="1" applyFill="1" applyBorder="1" applyAlignment="1">
      <alignment horizontal="left" vertical="center" wrapText="1"/>
    </xf>
    <xf numFmtId="164" fontId="13" fillId="17" borderId="33" xfId="0" applyNumberFormat="1" applyFont="1" applyFill="1" applyBorder="1" applyAlignment="1">
      <alignment horizontal="left" vertical="center" wrapText="1"/>
    </xf>
    <xf numFmtId="164" fontId="2" fillId="17" borderId="33" xfId="0" applyNumberFormat="1" applyFont="1" applyFill="1" applyBorder="1" applyAlignment="1">
      <alignment horizontal="center" vertical="center"/>
    </xf>
    <xf numFmtId="164" fontId="15" fillId="17" borderId="33" xfId="0" applyNumberFormat="1" applyFont="1" applyFill="1" applyBorder="1" applyAlignment="1">
      <alignment horizontal="left" vertical="center" wrapText="1"/>
    </xf>
    <xf numFmtId="164" fontId="2" fillId="0" borderId="24" xfId="0" applyNumberFormat="1" applyFont="1" applyFill="1" applyBorder="1" applyAlignment="1">
      <alignment horizontal="center" vertical="center"/>
    </xf>
    <xf numFmtId="0" fontId="24" fillId="0" borderId="13" xfId="0" applyFont="1" applyFill="1" applyBorder="1"/>
    <xf numFmtId="164" fontId="2" fillId="0" borderId="13" xfId="0" applyNumberFormat="1" applyFont="1" applyFill="1" applyBorder="1" applyAlignment="1">
      <alignment horizontal="center" vertical="center"/>
    </xf>
    <xf numFmtId="0" fontId="2" fillId="0" borderId="13" xfId="0" applyFont="1" applyFill="1" applyBorder="1"/>
    <xf numFmtId="9" fontId="2" fillId="0" borderId="13" xfId="3" applyFont="1" applyFill="1" applyBorder="1" applyAlignment="1">
      <alignment horizontal="center" vertical="center"/>
    </xf>
    <xf numFmtId="10" fontId="14" fillId="0" borderId="13" xfId="0" applyNumberFormat="1" applyFont="1" applyFill="1" applyBorder="1" applyAlignment="1">
      <alignment horizontal="center" vertical="center"/>
    </xf>
    <xf numFmtId="164" fontId="57" fillId="0" borderId="13" xfId="0" applyNumberFormat="1" applyFont="1" applyFill="1" applyBorder="1" applyAlignment="1">
      <alignment horizontal="center" vertical="center"/>
    </xf>
    <xf numFmtId="9" fontId="57" fillId="0" borderId="13" xfId="3" applyFont="1" applyFill="1" applyBorder="1" applyAlignment="1">
      <alignment horizontal="center" vertical="center"/>
    </xf>
    <xf numFmtId="9" fontId="16" fillId="17" borderId="23" xfId="3" applyFont="1" applyFill="1" applyBorder="1" applyAlignment="1">
      <alignment horizontal="left" vertical="center" wrapText="1"/>
    </xf>
    <xf numFmtId="168" fontId="14" fillId="0" borderId="25" xfId="3" applyNumberFormat="1" applyFont="1" applyFill="1" applyBorder="1" applyAlignment="1">
      <alignment horizontal="center" vertical="center"/>
    </xf>
    <xf numFmtId="9" fontId="2" fillId="0" borderId="24" xfId="3" applyFont="1" applyFill="1" applyBorder="1" applyAlignment="1">
      <alignment horizontal="center" vertical="center"/>
    </xf>
    <xf numFmtId="9" fontId="17" fillId="13" borderId="13" xfId="3" applyFont="1" applyFill="1" applyBorder="1" applyAlignment="1">
      <alignment horizontal="center" vertical="center"/>
    </xf>
    <xf numFmtId="168" fontId="17" fillId="0" borderId="47" xfId="3" applyNumberFormat="1" applyFont="1" applyFill="1" applyBorder="1" applyAlignment="1">
      <alignment horizontal="center" vertical="center"/>
    </xf>
    <xf numFmtId="9" fontId="17" fillId="15" borderId="25" xfId="3" applyFont="1" applyFill="1" applyBorder="1" applyAlignment="1">
      <alignment horizontal="center" vertical="center"/>
    </xf>
    <xf numFmtId="168" fontId="16" fillId="17" borderId="5" xfId="3" applyNumberFormat="1" applyFont="1" applyFill="1" applyBorder="1" applyAlignment="1">
      <alignment horizontal="center" vertical="center"/>
    </xf>
    <xf numFmtId="168" fontId="0" fillId="0" borderId="0" xfId="3" applyNumberFormat="1" applyFont="1" applyFill="1"/>
    <xf numFmtId="168" fontId="3" fillId="0" borderId="0" xfId="3" applyNumberFormat="1" applyFont="1" applyFill="1"/>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168" fontId="0" fillId="0" borderId="0" xfId="3" applyNumberFormat="1" applyFont="1"/>
    <xf numFmtId="168" fontId="0" fillId="0" borderId="5" xfId="3" applyNumberFormat="1" applyFont="1" applyBorder="1"/>
    <xf numFmtId="166" fontId="0" fillId="0" borderId="5" xfId="1" applyNumberFormat="1" applyFont="1" applyBorder="1"/>
    <xf numFmtId="0" fontId="0" fillId="0" borderId="5" xfId="0" applyFill="1" applyBorder="1"/>
    <xf numFmtId="166" fontId="0" fillId="0" borderId="5" xfId="1" applyNumberFormat="1" applyFont="1" applyFill="1" applyBorder="1"/>
    <xf numFmtId="0" fontId="0" fillId="0" borderId="28" xfId="0" applyBorder="1"/>
    <xf numFmtId="168" fontId="0" fillId="0" borderId="28" xfId="3" applyNumberFormat="1" applyFont="1" applyBorder="1"/>
    <xf numFmtId="0" fontId="7" fillId="0" borderId="31" xfId="0" applyFont="1" applyBorder="1" applyAlignment="1">
      <alignment horizontal="center"/>
    </xf>
    <xf numFmtId="0" fontId="7" fillId="0" borderId="32"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0" fillId="0" borderId="14" xfId="0" applyBorder="1"/>
    <xf numFmtId="9" fontId="0" fillId="12" borderId="15" xfId="3" applyFont="1" applyFill="1" applyBorder="1"/>
    <xf numFmtId="9" fontId="0" fillId="13" borderId="13" xfId="3" applyFont="1" applyFill="1" applyBorder="1"/>
    <xf numFmtId="166" fontId="0" fillId="0" borderId="6" xfId="1" applyNumberFormat="1" applyFont="1" applyBorder="1"/>
    <xf numFmtId="166" fontId="0" fillId="0" borderId="22" xfId="1" applyNumberFormat="1" applyFont="1" applyBorder="1"/>
    <xf numFmtId="166" fontId="0" fillId="0" borderId="23" xfId="1" applyNumberFormat="1" applyFont="1" applyBorder="1"/>
    <xf numFmtId="168" fontId="0" fillId="0" borderId="23" xfId="3" applyNumberFormat="1" applyFont="1" applyBorder="1"/>
    <xf numFmtId="9" fontId="0" fillId="12" borderId="25" xfId="3" applyFont="1" applyFill="1" applyBorder="1"/>
    <xf numFmtId="0" fontId="0" fillId="0" borderId="9" xfId="0" applyFill="1" applyBorder="1"/>
    <xf numFmtId="0" fontId="0" fillId="0" borderId="10" xfId="0" applyFill="1" applyBorder="1"/>
    <xf numFmtId="168" fontId="0" fillId="0" borderId="24" xfId="3" applyNumberFormat="1" applyFont="1" applyBorder="1"/>
    <xf numFmtId="0" fontId="0" fillId="0" borderId="6" xfId="0" applyFill="1" applyBorder="1"/>
    <xf numFmtId="168" fontId="0" fillId="0" borderId="13" xfId="3" applyNumberFormat="1" applyFont="1" applyBorder="1"/>
    <xf numFmtId="166" fontId="0" fillId="0" borderId="6" xfId="1" applyNumberFormat="1" applyFont="1" applyFill="1" applyBorder="1"/>
    <xf numFmtId="166" fontId="0" fillId="0" borderId="22" xfId="1" applyNumberFormat="1" applyFont="1" applyFill="1" applyBorder="1"/>
    <xf numFmtId="166" fontId="0" fillId="0" borderId="23" xfId="1" applyNumberFormat="1" applyFont="1" applyFill="1" applyBorder="1"/>
    <xf numFmtId="168" fontId="0" fillId="0" borderId="25" xfId="3" applyNumberFormat="1" applyFont="1" applyBorder="1"/>
    <xf numFmtId="10" fontId="2" fillId="0" borderId="0" xfId="3" applyNumberFormat="1" applyFont="1"/>
    <xf numFmtId="9" fontId="24" fillId="17" borderId="5" xfId="3" applyFont="1" applyFill="1" applyBorder="1" applyAlignment="1">
      <alignment horizontal="left" vertical="center" wrapText="1"/>
    </xf>
    <xf numFmtId="10" fontId="13" fillId="17" borderId="8" xfId="0" applyNumberFormat="1" applyFont="1" applyFill="1" applyBorder="1" applyAlignment="1">
      <alignment horizontal="left" vertical="center" wrapText="1"/>
    </xf>
    <xf numFmtId="10" fontId="14" fillId="17" borderId="8" xfId="0" applyNumberFormat="1" applyFont="1" applyFill="1" applyBorder="1" applyAlignment="1">
      <alignment horizontal="center" vertical="center"/>
    </xf>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8" fillId="17" borderId="17" xfId="0" applyFont="1" applyFill="1" applyBorder="1"/>
    <xf numFmtId="0" fontId="24" fillId="0" borderId="18" xfId="0" applyFont="1" applyFill="1" applyBorder="1"/>
    <xf numFmtId="164" fontId="26" fillId="17" borderId="5" xfId="0" applyNumberFormat="1" applyFont="1" applyFill="1" applyBorder="1" applyAlignment="1">
      <alignment horizontal="left" vertical="center" wrapText="1"/>
    </xf>
    <xf numFmtId="164" fontId="27" fillId="17" borderId="5" xfId="0" applyNumberFormat="1" applyFont="1" applyFill="1" applyBorder="1" applyAlignment="1">
      <alignment horizontal="center" vertical="center"/>
    </xf>
    <xf numFmtId="164" fontId="13" fillId="17" borderId="5" xfId="0" applyNumberFormat="1" applyFont="1" applyFill="1" applyBorder="1" applyAlignment="1">
      <alignment horizontal="left" vertical="center" wrapText="1"/>
    </xf>
    <xf numFmtId="164" fontId="2" fillId="17" borderId="5" xfId="0" applyNumberFormat="1" applyFont="1" applyFill="1" applyBorder="1" applyAlignment="1">
      <alignment horizontal="center" vertical="center"/>
    </xf>
    <xf numFmtId="164" fontId="15" fillId="17" borderId="5" xfId="0" applyNumberFormat="1" applyFont="1" applyFill="1" applyBorder="1" applyAlignment="1">
      <alignment horizontal="left" vertical="center" wrapText="1"/>
    </xf>
    <xf numFmtId="164" fontId="2" fillId="0" borderId="5" xfId="0" applyNumberFormat="1" applyFont="1" applyFill="1" applyBorder="1" applyAlignment="1">
      <alignment horizontal="center" vertical="center"/>
    </xf>
    <xf numFmtId="170" fontId="27" fillId="17" borderId="5" xfId="0" applyNumberFormat="1" applyFont="1" applyFill="1" applyBorder="1" applyAlignment="1">
      <alignment horizontal="center" vertical="center"/>
    </xf>
    <xf numFmtId="170" fontId="2" fillId="17" borderId="5" xfId="0" applyNumberFormat="1" applyFont="1" applyFill="1" applyBorder="1" applyAlignment="1">
      <alignment horizontal="center" vertical="center"/>
    </xf>
    <xf numFmtId="170" fontId="2" fillId="0" borderId="5" xfId="0" applyNumberFormat="1" applyFont="1" applyFill="1" applyBorder="1" applyAlignment="1">
      <alignment horizontal="center" vertical="center"/>
    </xf>
    <xf numFmtId="168" fontId="16" fillId="17" borderId="8" xfId="3" applyNumberFormat="1" applyFont="1" applyFill="1" applyBorder="1" applyAlignment="1">
      <alignment horizontal="center" vertical="center"/>
    </xf>
    <xf numFmtId="168" fontId="16" fillId="17" borderId="34" xfId="3" applyNumberFormat="1" applyFont="1" applyFill="1" applyBorder="1" applyAlignment="1">
      <alignment horizontal="center" vertical="center"/>
    </xf>
    <xf numFmtId="168" fontId="15" fillId="17" borderId="35" xfId="3" applyNumberFormat="1" applyFont="1" applyFill="1" applyBorder="1" applyAlignment="1">
      <alignment horizontal="left" vertical="center" wrapText="1"/>
    </xf>
    <xf numFmtId="168" fontId="15" fillId="17" borderId="35" xfId="3" applyNumberFormat="1" applyFont="1" applyFill="1" applyBorder="1" applyAlignment="1">
      <alignment horizontal="center" vertical="center"/>
    </xf>
    <xf numFmtId="9" fontId="26" fillId="17" borderId="35" xfId="3" applyFont="1" applyFill="1" applyBorder="1" applyAlignment="1">
      <alignment horizontal="left" vertical="center" wrapText="1"/>
    </xf>
    <xf numFmtId="168" fontId="41" fillId="17" borderId="52" xfId="3" applyNumberFormat="1" applyFont="1" applyFill="1" applyBorder="1" applyAlignment="1">
      <alignment horizontal="center" vertical="center"/>
    </xf>
    <xf numFmtId="168" fontId="13" fillId="17" borderId="36" xfId="3" applyNumberFormat="1" applyFont="1" applyFill="1" applyBorder="1" applyAlignment="1">
      <alignment horizontal="left" vertical="center" wrapText="1"/>
    </xf>
    <xf numFmtId="168" fontId="13" fillId="17" borderId="37" xfId="3" applyNumberFormat="1" applyFont="1" applyFill="1" applyBorder="1" applyAlignment="1">
      <alignment horizontal="center" vertical="center"/>
    </xf>
    <xf numFmtId="168" fontId="15" fillId="17" borderId="52" xfId="3" applyNumberFormat="1" applyFont="1" applyFill="1" applyBorder="1" applyAlignment="1">
      <alignment horizontal="left" vertical="center" wrapText="1"/>
    </xf>
    <xf numFmtId="168" fontId="15" fillId="17" borderId="34" xfId="3" applyNumberFormat="1" applyFont="1" applyFill="1" applyBorder="1" applyAlignment="1">
      <alignment horizontal="center" vertical="center"/>
    </xf>
    <xf numFmtId="168" fontId="13" fillId="17" borderId="35" xfId="3" applyNumberFormat="1" applyFont="1" applyFill="1" applyBorder="1" applyAlignment="1">
      <alignment horizontal="left" vertical="center" wrapText="1"/>
    </xf>
    <xf numFmtId="168" fontId="13" fillId="17" borderId="35" xfId="3" applyNumberFormat="1" applyFont="1" applyFill="1" applyBorder="1" applyAlignment="1">
      <alignment horizontal="center" vertical="center"/>
    </xf>
    <xf numFmtId="9" fontId="28" fillId="17" borderId="5" xfId="3" applyFont="1" applyFill="1" applyBorder="1" applyAlignment="1">
      <alignment horizontal="left" vertical="center" wrapText="1"/>
    </xf>
    <xf numFmtId="9" fontId="26" fillId="17" borderId="5" xfId="3" applyFont="1" applyFill="1" applyBorder="1" applyAlignment="1">
      <alignment horizontal="left" vertical="center" wrapText="1"/>
    </xf>
    <xf numFmtId="9" fontId="26" fillId="17" borderId="5" xfId="3" applyFont="1" applyFill="1" applyBorder="1" applyAlignment="1">
      <alignment horizontal="center" vertical="center"/>
    </xf>
    <xf numFmtId="9" fontId="24" fillId="17" borderId="5" xfId="3" applyFont="1" applyFill="1" applyBorder="1" applyAlignment="1">
      <alignment horizontal="center" vertical="center"/>
    </xf>
    <xf numFmtId="9" fontId="2" fillId="17" borderId="5" xfId="3" applyFont="1" applyFill="1" applyBorder="1" applyAlignment="1">
      <alignment horizontal="center" vertical="center"/>
    </xf>
    <xf numFmtId="9" fontId="15" fillId="17" borderId="5" xfId="3" applyFont="1" applyFill="1" applyBorder="1" applyAlignment="1">
      <alignment horizontal="left" vertical="center" wrapText="1"/>
    </xf>
    <xf numFmtId="9" fontId="19" fillId="17" borderId="5" xfId="3" applyFont="1" applyFill="1" applyBorder="1" applyAlignment="1">
      <alignment horizontal="center" vertical="center"/>
    </xf>
    <xf numFmtId="9" fontId="14" fillId="17" borderId="5" xfId="3" applyFont="1" applyFill="1" applyBorder="1" applyAlignment="1">
      <alignment horizontal="center" vertical="center"/>
    </xf>
    <xf numFmtId="168" fontId="13" fillId="17" borderId="5" xfId="3" applyNumberFormat="1" applyFont="1" applyFill="1" applyBorder="1" applyAlignment="1">
      <alignment horizontal="left" vertical="center" wrapText="1"/>
    </xf>
    <xf numFmtId="168" fontId="14" fillId="17" borderId="5" xfId="3" applyNumberFormat="1" applyFont="1" applyFill="1" applyBorder="1" applyAlignment="1">
      <alignment horizontal="center" vertical="center"/>
    </xf>
    <xf numFmtId="168" fontId="15" fillId="17" borderId="29" xfId="3" applyNumberFormat="1" applyFont="1" applyFill="1" applyBorder="1" applyAlignment="1">
      <alignment horizontal="left" vertical="center" wrapText="1"/>
    </xf>
    <xf numFmtId="168" fontId="17" fillId="12" borderId="13" xfId="3" applyNumberFormat="1" applyFont="1" applyFill="1" applyBorder="1" applyAlignment="1">
      <alignment horizontal="center" vertical="center"/>
    </xf>
    <xf numFmtId="9" fontId="17" fillId="13" borderId="24" xfId="3" applyFont="1" applyFill="1" applyBorder="1" applyAlignment="1">
      <alignment horizontal="center" vertical="center" wrapText="1"/>
    </xf>
    <xf numFmtId="9" fontId="28" fillId="17" borderId="8" xfId="3" applyFont="1" applyFill="1" applyBorder="1" applyAlignment="1">
      <alignment horizontal="center" vertical="center"/>
    </xf>
    <xf numFmtId="10" fontId="16" fillId="17" borderId="8" xfId="0" applyNumberFormat="1" applyFont="1" applyFill="1" applyBorder="1" applyAlignment="1">
      <alignment horizontal="center" vertical="center"/>
    </xf>
    <xf numFmtId="17" fontId="4" fillId="11" borderId="5" xfId="0" applyNumberFormat="1" applyFont="1" applyFill="1" applyBorder="1" applyAlignment="1">
      <alignment horizontal="center" vertical="center" wrapText="1"/>
    </xf>
    <xf numFmtId="0" fontId="4" fillId="11" borderId="5" xfId="0" applyFont="1" applyFill="1" applyBorder="1" applyAlignment="1">
      <alignment horizontal="center" vertical="center" wrapText="1"/>
    </xf>
    <xf numFmtId="17" fontId="4" fillId="11" borderId="26" xfId="0" applyNumberFormat="1"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17" fontId="4" fillId="11" borderId="11" xfId="0" applyNumberFormat="1" applyFont="1" applyFill="1" applyBorder="1" applyAlignment="1">
      <alignment horizontal="center" vertical="center" wrapText="1"/>
    </xf>
    <xf numFmtId="0" fontId="4" fillId="11" borderId="2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12" fillId="18" borderId="5" xfId="0" applyFont="1" applyFill="1" applyBorder="1" applyAlignment="1">
      <alignment horizontal="center" vertical="center" wrapText="1"/>
    </xf>
    <xf numFmtId="17" fontId="4" fillId="11" borderId="3" xfId="0" applyNumberFormat="1" applyFont="1" applyFill="1" applyBorder="1" applyAlignment="1">
      <alignment horizontal="center" vertical="center" wrapText="1"/>
    </xf>
    <xf numFmtId="17" fontId="4" fillId="11" borderId="27" xfId="0" applyNumberFormat="1" applyFont="1" applyFill="1" applyBorder="1" applyAlignment="1">
      <alignment horizontal="center" vertical="center" wrapText="1"/>
    </xf>
    <xf numFmtId="0" fontId="12" fillId="18" borderId="46" xfId="0" applyFont="1" applyFill="1" applyBorder="1" applyAlignment="1">
      <alignment horizontal="center" vertical="center" wrapText="1"/>
    </xf>
    <xf numFmtId="17" fontId="4" fillId="11" borderId="19" xfId="0" applyNumberFormat="1" applyFont="1" applyFill="1" applyBorder="1" applyAlignment="1">
      <alignment horizontal="center" vertical="center" wrapText="1"/>
    </xf>
    <xf numFmtId="17" fontId="4" fillId="11" borderId="20" xfId="0" applyNumberFormat="1" applyFont="1" applyFill="1" applyBorder="1" applyAlignment="1">
      <alignment horizontal="center" vertical="center" wrapText="1"/>
    </xf>
    <xf numFmtId="0" fontId="7" fillId="0" borderId="31" xfId="0" applyFont="1" applyBorder="1" applyAlignment="1">
      <alignment horizontal="center"/>
    </xf>
    <xf numFmtId="0" fontId="7" fillId="0" borderId="32"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67" fillId="17" borderId="10" xfId="0" applyFont="1" applyFill="1" applyBorder="1" applyAlignment="1">
      <alignment horizontal="center" vertical="center" wrapText="1"/>
    </xf>
  </cellXfs>
  <cellStyles count="13">
    <cellStyle name="Millares" xfId="1" builtinId="3"/>
    <cellStyle name="Millares 2" xfId="7" xr:uid="{00000000-0005-0000-0000-000032000000}"/>
    <cellStyle name="Moneda" xfId="2" builtinId="4"/>
    <cellStyle name="Moneda [0]" xfId="4" builtinId="7"/>
    <cellStyle name="Moneda [0] 2" xfId="9" xr:uid="{00000000-0005-0000-0000-000034000000}"/>
    <cellStyle name="Moneda 2" xfId="8" xr:uid="{00000000-0005-0000-0000-000033000000}"/>
    <cellStyle name="Moneda 3" xfId="12" xr:uid="{00000000-0005-0000-0000-000038000000}"/>
    <cellStyle name="Normal" xfId="0" builtinId="0"/>
    <cellStyle name="Normal 2" xfId="6" xr:uid="{00000000-0005-0000-0000-000035000000}"/>
    <cellStyle name="Normal 3" xfId="5" xr:uid="{00000000-0005-0000-0000-000031000000}"/>
    <cellStyle name="Normal 3 2" xfId="11" xr:uid="{27F44DA8-120E-47AE-A856-982D841860DC}"/>
    <cellStyle name="Porcentaje" xfId="3" builtinId="5"/>
    <cellStyle name="Porcentaje 2" xfId="10" xr:uid="{00000000-0005-0000-0000-000037000000}"/>
  </cellStyles>
  <dxfs count="33">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outline="0">
        <left/>
        <right style="thin">
          <color auto="1"/>
        </right>
        <top style="thin">
          <color auto="1"/>
        </top>
        <bottom style="thin">
          <color auto="1"/>
        </bottom>
      </border>
    </dxf>
    <dxf>
      <font>
        <b/>
        <strike val="0"/>
        <outline val="0"/>
        <shadow val="0"/>
        <u val="none"/>
        <vertAlign val="baseline"/>
        <sz val="18"/>
        <color auto="1"/>
        <name val="Calibri"/>
        <family val="2"/>
        <scheme val="none"/>
      </font>
      <alignment horizontal="center" vertical="center"/>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6"/>
        <color rgb="FF0070C0"/>
        <name val="Calibri"/>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b val="0"/>
        <i val="0"/>
        <strike val="0"/>
        <u val="none"/>
        <sz val="11"/>
        <color auto="1"/>
        <name val="Calibri"/>
        <family val="2"/>
        <scheme val="none"/>
      </font>
      <alignment horizontal="center" vertical="center" wrapText="1"/>
      <border>
        <left style="thin">
          <color auto="1"/>
        </left>
        <right style="thin">
          <color auto="1"/>
        </right>
        <top style="thin">
          <color auto="1"/>
        </top>
        <bottom style="thin">
          <color auto="1"/>
        </bottom>
      </border>
    </dxf>
    <dxf>
      <font>
        <b val="0"/>
        <i val="0"/>
        <strike val="0"/>
        <u val="none"/>
        <sz val="11"/>
        <color auto="1"/>
        <name val="Calibri"/>
        <family val="2"/>
        <scheme val="none"/>
      </font>
      <alignment horizontal="center" vertical="center" wrapText="1"/>
      <border>
        <left style="thin">
          <color auto="1"/>
        </left>
        <right style="thin">
          <color auto="1"/>
        </right>
        <top style="thin">
          <color auto="1"/>
        </top>
        <bottom style="thin">
          <color auto="1"/>
        </bottom>
      </border>
    </dxf>
    <dxf>
      <font>
        <b val="0"/>
        <i val="0"/>
        <strike val="0"/>
        <u val="none"/>
        <sz val="11"/>
        <color auto="1"/>
        <name val="Calibri"/>
        <family val="2"/>
        <scheme val="none"/>
      </font>
      <alignment horizontal="center" vertical="center" wrapText="1"/>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fill>
        <patternFill patternType="solid">
          <bgColor rgb="FFFFFF00"/>
        </patternFill>
      </fill>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fill>
        <patternFill>
          <bgColor rgb="FFFFFF00"/>
        </patternFill>
      </fill>
      <alignment horizontal="center" vertical="center"/>
      <border outline="0">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style="thin">
          <color auto="1"/>
        </left>
        <right style="thin">
          <color auto="1"/>
        </right>
        <top style="thin">
          <color auto="1"/>
        </top>
        <bottom style="thin">
          <color auto="1"/>
        </bottom>
      </border>
    </dxf>
    <dxf>
      <font>
        <strike val="0"/>
        <u val="none"/>
        <sz val="11"/>
        <name val="Calibri"/>
        <family val="2"/>
        <scheme val="none"/>
      </font>
      <alignment horizontal="center" vertical="center"/>
      <border>
        <left/>
        <right style="thin">
          <color auto="1"/>
        </right>
        <top style="thin">
          <color auto="1"/>
        </top>
        <bottom style="thin">
          <color auto="1"/>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472C4"/>
      <rgbColor rgb="0033CCCC"/>
      <rgbColor rgb="0099CC00"/>
      <rgbColor rgb="00FFCC00"/>
      <rgbColor rgb="00FF9900"/>
      <rgbColor rgb="00ED7D31"/>
      <rgbColor rgb="00666699"/>
      <rgbColor rgb="0070AD47"/>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2:AI179" totalsRowShown="0">
  <autoFilter ref="C2:AI179" xr:uid="{00000000-0009-0000-0100-000001000000}">
    <filterColumn colId="27">
      <filters>
        <filter val="Artesanías de Colombia SA - BIC"/>
      </filters>
    </filterColumn>
  </autoFilter>
  <tableColumns count="33">
    <tableColumn id="1" xr3:uid="{00000000-0010-0000-0000-000001000000}" name="Código" dataDxfId="32"/>
    <tableColumn id="2" xr3:uid="{00000000-0010-0000-0000-000002000000}" name="Nombre indicador*" dataDxfId="31"/>
    <tableColumn id="10" xr3:uid="{00000000-0010-0000-0000-00000A000000}" name="Fuente Información" dataDxfId="30"/>
    <tableColumn id="11" xr3:uid="{00000000-0010-0000-0000-00000B000000}" name="Proceso" dataDxfId="29"/>
    <tableColumn id="12" xr3:uid="{00000000-0010-0000-0000-00000C000000}" name="Subsistema SIG" dataDxfId="28"/>
    <tableColumn id="13" xr3:uid="{00000000-0010-0000-0000-00000D000000}" name="Periodicidad de medición cuantitativa*" dataDxfId="27"/>
    <tableColumn id="14" xr3:uid="{00000000-0010-0000-0000-00000E000000}" name="Unidad de Medida*" dataDxfId="26"/>
    <tableColumn id="15" xr3:uid="{00000000-0010-0000-0000-00000F000000}" name="Periodicidad de reporte cualitativo*" dataDxfId="25"/>
    <tableColumn id="16" xr3:uid="{00000000-0010-0000-0000-000010000000}" name="Linea Base" dataDxfId="24"/>
    <tableColumn id="17" xr3:uid="{00000000-0010-0000-0000-000011000000}" name="Fecha Linea Base" dataDxfId="23"/>
    <tableColumn id="18" xr3:uid="{00000000-0010-0000-0000-000012000000}" name="Valor Total" dataDxfId="22"/>
    <tableColumn id="19" xr3:uid="{00000000-0010-0000-0000-000013000000}" name="Estado" dataDxfId="21"/>
    <tableColumn id="20" xr3:uid="{00000000-0010-0000-0000-000014000000}" name="Meta 2023*" dataDxfId="20"/>
    <tableColumn id="44" xr3:uid="{00000000-0010-0000-0000-00002C000000}" name="T1 2023" dataDxfId="19"/>
    <tableColumn id="43" xr3:uid="{00000000-0010-0000-0000-00002B000000}" name="T2 2023" dataDxfId="18"/>
    <tableColumn id="42" xr3:uid="{00000000-0010-0000-0000-00002A000000}" name="T3 2023" dataDxfId="17"/>
    <tableColumn id="21" xr3:uid="{00000000-0010-0000-0000-000015000000}" name="Meta 2024*" dataDxfId="16"/>
    <tableColumn id="22" xr3:uid="{00000000-0010-0000-0000-000016000000}" name="T1 2024*" dataDxfId="15"/>
    <tableColumn id="23" xr3:uid="{00000000-0010-0000-0000-000017000000}" name="T2 2024*" dataDxfId="14"/>
    <tableColumn id="24" xr3:uid="{00000000-0010-0000-0000-000018000000}" name="T3 2024*" dataDxfId="13"/>
    <tableColumn id="25" xr3:uid="{00000000-0010-0000-0000-000019000000}" name="T4 2024*" dataDxfId="12"/>
    <tableColumn id="48" xr3:uid="{226D7AB6-0497-486F-B9B0-8CDC3EC8CCEF}" name="REAL 2024" dataDxfId="11"/>
    <tableColumn id="26" xr3:uid="{00000000-0010-0000-0000-00001A000000}" name="Meta 2025*" dataDxfId="10"/>
    <tableColumn id="27" xr3:uid="{00000000-0010-0000-0000-00001B000000}" name="T1 2025" dataDxfId="9"/>
    <tableColumn id="28" xr3:uid="{00000000-0010-0000-0000-00001C000000}" name="T2 2025" dataDxfId="8"/>
    <tableColumn id="29" xr3:uid="{00000000-0010-0000-0000-00001D000000}" name="T3 2025" dataDxfId="7"/>
    <tableColumn id="30" xr3:uid="{00000000-0010-0000-0000-00001E000000}" name="T4 2025" dataDxfId="6"/>
    <tableColumn id="37" xr3:uid="{00000000-0010-0000-0000-000025000000}" name="Entidad / Area responsable*" dataDxfId="5"/>
    <tableColumn id="38" xr3:uid="{00000000-0010-0000-0000-000026000000}" name="Responsable del seguimiento*" dataDxfId="4"/>
    <tableColumn id="39" xr3:uid="{00000000-0010-0000-0000-000027000000}" name="Responsable del Indicador" dataDxfId="3"/>
    <tableColumn id="40" xr3:uid="{00000000-0010-0000-0000-000028000000}" name="Responsable de consolidación, revisión y envio  a OAPI" dataDxfId="2"/>
    <tableColumn id="45" xr3:uid="{00000000-0010-0000-0000-00002D000000}" name="CUALITATIVO" dataDxfId="1"/>
    <tableColumn id="46" xr3:uid="{00000000-0010-0000-0000-00002E000000}" name="CUANTITATIVO"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M188"/>
  <sheetViews>
    <sheetView tabSelected="1" zoomScale="90" zoomScaleNormal="90" workbookViewId="0">
      <pane xSplit="4" ySplit="63" topLeftCell="K64" activePane="bottomRight" state="frozen"/>
      <selection pane="topRight"/>
      <selection pane="bottomLeft"/>
      <selection pane="bottomRight" activeCell="B64" sqref="B64"/>
    </sheetView>
  </sheetViews>
  <sheetFormatPr baseColWidth="10" defaultColWidth="10.7265625" defaultRowHeight="15" customHeight="1" x14ac:dyDescent="0.55000000000000004"/>
  <cols>
    <col min="1" max="1" width="12.7265625" style="5" customWidth="1"/>
    <col min="2" max="2" width="18.7265625" customWidth="1"/>
    <col min="3" max="3" width="10.453125" style="6" customWidth="1"/>
    <col min="4" max="4" width="26.54296875" style="7" customWidth="1"/>
    <col min="5" max="5" width="15.453125" style="8" hidden="1" customWidth="1"/>
    <col min="6" max="7" width="7.453125" style="8" hidden="1" customWidth="1"/>
    <col min="8" max="8" width="9.7265625" style="379" hidden="1" customWidth="1"/>
    <col min="9" max="9" width="12.453125" style="6" hidden="1" customWidth="1"/>
    <col min="10" max="10" width="12.26953125" style="8" hidden="1" customWidth="1"/>
    <col min="11" max="11" width="9.1796875" style="9" customWidth="1"/>
    <col min="12" max="12" width="11.54296875" style="8" hidden="1" customWidth="1"/>
    <col min="13" max="13" width="25.453125" style="8" hidden="1" customWidth="1"/>
    <col min="14" max="14" width="10" style="8" hidden="1" customWidth="1"/>
    <col min="15" max="15" width="9.26953125" hidden="1" customWidth="1"/>
    <col min="16" max="18" width="19.1796875" hidden="1" customWidth="1"/>
    <col min="19" max="19" width="9.7265625" hidden="1" customWidth="1"/>
    <col min="20" max="23" width="18" hidden="1" customWidth="1"/>
    <col min="24" max="24" width="16.453125" style="375" customWidth="1"/>
    <col min="25" max="25" width="14.453125" style="362" customWidth="1"/>
    <col min="26" max="26" width="13.453125" customWidth="1"/>
    <col min="27" max="27" width="13.7265625" customWidth="1"/>
    <col min="28" max="28" width="13.1796875" customWidth="1"/>
    <col min="29" max="29" width="17.7265625" customWidth="1"/>
    <col min="30" max="30" width="22" style="10" hidden="1" customWidth="1"/>
    <col min="31" max="31" width="21.453125" hidden="1" customWidth="1"/>
    <col min="32" max="32" width="12.453125" customWidth="1"/>
    <col min="33" max="33" width="8.7265625" hidden="1" customWidth="1"/>
    <col min="34" max="34" width="51.54296875" hidden="1" customWidth="1"/>
    <col min="35" max="35" width="12.7265625" hidden="1" customWidth="1"/>
    <col min="36" max="36" width="51.453125" hidden="1" customWidth="1"/>
    <col min="37" max="37" width="9.81640625" hidden="1" customWidth="1"/>
    <col min="38" max="38" width="81.81640625" hidden="1" customWidth="1"/>
    <col min="39" max="39" width="13.26953125" hidden="1" customWidth="1"/>
    <col min="40" max="40" width="77.26953125" hidden="1" customWidth="1"/>
    <col min="41" max="41" width="13.26953125" hidden="1" customWidth="1"/>
    <col min="42" max="42" width="64.81640625" hidden="1" customWidth="1"/>
    <col min="43" max="43" width="13.26953125" hidden="1" customWidth="1"/>
    <col min="44" max="44" width="56.81640625" hidden="1" customWidth="1"/>
    <col min="45" max="45" width="13.26953125" hidden="1" customWidth="1"/>
    <col min="46" max="46" width="70.7265625" hidden="1" customWidth="1"/>
    <col min="47" max="47" width="13.26953125" hidden="1" customWidth="1"/>
    <col min="48" max="48" width="52.7265625" hidden="1" customWidth="1"/>
    <col min="49" max="49" width="13.26953125" hidden="1" customWidth="1"/>
    <col min="50" max="50" width="59.453125" hidden="1" customWidth="1"/>
    <col min="51" max="51" width="13.26953125" hidden="1" customWidth="1"/>
    <col min="52" max="52" width="60.1796875" hidden="1" customWidth="1"/>
    <col min="53" max="53" width="13.26953125" hidden="1" customWidth="1"/>
    <col min="54" max="54" width="76.54296875" hidden="1" customWidth="1"/>
    <col min="55" max="55" width="14.1796875" hidden="1" customWidth="1"/>
    <col min="56" max="56" width="59.81640625" hidden="1" customWidth="1"/>
    <col min="57" max="57" width="22.81640625" hidden="1" customWidth="1"/>
    <col min="58" max="58" width="37.7265625" hidden="1" customWidth="1"/>
    <col min="59" max="59" width="14.81640625" hidden="1" customWidth="1"/>
    <col min="60" max="60" width="20.7265625" hidden="1" customWidth="1"/>
    <col min="61" max="61" width="25.81640625" hidden="1" customWidth="1"/>
    <col min="62" max="62" width="11" hidden="1" customWidth="1"/>
    <col min="63" max="63" width="10.453125" hidden="1" customWidth="1"/>
    <col min="64" max="64" width="18.453125" hidden="1" customWidth="1"/>
    <col min="65" max="65" width="8.54296875" hidden="1" customWidth="1"/>
    <col min="66" max="66" width="13" hidden="1" customWidth="1"/>
    <col min="67" max="67" width="14.54296875" hidden="1" customWidth="1"/>
    <col min="68" max="68" width="23.54296875" hidden="1" customWidth="1"/>
    <col min="69" max="69" width="10.453125" hidden="1" customWidth="1"/>
    <col min="70" max="70" width="11.54296875" hidden="1" customWidth="1"/>
    <col min="71" max="71" width="12" hidden="1" customWidth="1"/>
    <col min="72" max="72" width="10.1796875" hidden="1" customWidth="1"/>
    <col min="73" max="73" width="10.453125" hidden="1" customWidth="1"/>
    <col min="74" max="74" width="11.7265625" hidden="1" customWidth="1"/>
    <col min="75" max="75" width="12" hidden="1" customWidth="1"/>
    <col min="76" max="76" width="11.81640625" hidden="1" customWidth="1"/>
    <col min="77" max="77" width="16" hidden="1" customWidth="1"/>
    <col min="78" max="78" width="23.7265625" hidden="1" customWidth="1"/>
    <col min="79" max="79" width="12" hidden="1" customWidth="1"/>
    <col min="80" max="80" width="8.1796875" hidden="1" customWidth="1"/>
    <col min="81" max="81" width="3" hidden="1" customWidth="1"/>
    <col min="82" max="82" width="5.453125" hidden="1" customWidth="1"/>
    <col min="83" max="83" width="7.453125" hidden="1" customWidth="1"/>
    <col min="84" max="84" width="10.1796875" hidden="1" customWidth="1"/>
    <col min="85" max="85" width="21" hidden="1" customWidth="1"/>
    <col min="86" max="86" width="45.1796875" customWidth="1"/>
    <col min="87" max="87" width="13" customWidth="1"/>
    <col min="88" max="88" width="22.7265625" customWidth="1"/>
    <col min="89" max="89" width="13" customWidth="1"/>
    <col min="90" max="90" width="15" customWidth="1"/>
    <col min="91" max="91" width="10.54296875" customWidth="1"/>
    <col min="92" max="92" width="23.453125" customWidth="1"/>
    <col min="93" max="93" width="13" customWidth="1"/>
    <col min="94" max="94" width="14" customWidth="1"/>
    <col min="95" max="95" width="10" customWidth="1"/>
    <col min="96" max="96" width="37.26953125" customWidth="1"/>
    <col min="97" max="97" width="13" customWidth="1"/>
    <col min="98" max="98" width="18.81640625" customWidth="1"/>
    <col min="99" max="99" width="10.26953125" customWidth="1"/>
    <col min="100" max="100" width="22.90625" customWidth="1"/>
    <col min="101" max="101" width="15.1796875" customWidth="1"/>
    <col min="102" max="102" width="70.08984375" customWidth="1"/>
    <col min="103" max="103" width="15.1796875" customWidth="1"/>
    <col min="104" max="104" width="15.81640625" customWidth="1"/>
    <col min="105" max="105" width="13.36328125" customWidth="1"/>
    <col min="106" max="106" width="19.26953125" customWidth="1"/>
    <col min="107" max="107" width="10.1796875" style="11" hidden="1" customWidth="1"/>
    <col min="108" max="108" width="10.7265625" customWidth="1"/>
    <col min="109" max="109" width="2.81640625" customWidth="1"/>
    <col min="110" max="110" width="10.7265625" style="445" customWidth="1"/>
    <col min="111" max="111" width="10.7265625" style="526" customWidth="1"/>
    <col min="112" max="112" width="11.81640625" style="526" bestFit="1" customWidth="1"/>
    <col min="113" max="115" width="10.7265625" style="445"/>
  </cols>
  <sheetData>
    <row r="1" spans="1:107" ht="14.25" customHeight="1" thickBot="1" x14ac:dyDescent="0.6">
      <c r="A1" s="609" t="s">
        <v>0</v>
      </c>
      <c r="B1" s="611" t="s">
        <v>1</v>
      </c>
      <c r="C1" s="12"/>
      <c r="D1" s="13"/>
      <c r="E1" s="14"/>
      <c r="F1" s="14"/>
      <c r="G1" s="14"/>
      <c r="H1" s="378"/>
      <c r="I1" s="12"/>
      <c r="J1" s="14"/>
      <c r="K1" s="37"/>
      <c r="L1" s="14"/>
      <c r="M1" s="14"/>
      <c r="N1" s="14"/>
      <c r="O1" s="38"/>
      <c r="P1" s="38"/>
      <c r="Q1" s="38"/>
      <c r="R1" s="38"/>
      <c r="S1" s="38"/>
      <c r="T1" s="38"/>
      <c r="U1" s="38"/>
      <c r="V1" s="38"/>
      <c r="W1" s="38"/>
      <c r="X1" s="368"/>
      <c r="Y1" s="353"/>
      <c r="Z1" s="38"/>
      <c r="AA1" s="38"/>
      <c r="AB1" s="38"/>
      <c r="AC1" s="38"/>
      <c r="AD1" s="61"/>
      <c r="AE1" s="38"/>
      <c r="AF1" s="38"/>
      <c r="AG1" s="38"/>
      <c r="AH1" s="607" t="s">
        <v>2</v>
      </c>
      <c r="AI1" s="608"/>
      <c r="AJ1" s="607" t="s">
        <v>3</v>
      </c>
      <c r="AK1" s="608"/>
      <c r="AL1" s="607" t="s">
        <v>4</v>
      </c>
      <c r="AM1" s="608"/>
      <c r="AN1" s="607" t="s">
        <v>5</v>
      </c>
      <c r="AO1" s="608"/>
      <c r="AP1" s="607" t="s">
        <v>6</v>
      </c>
      <c r="AQ1" s="608"/>
      <c r="AR1" s="607" t="s">
        <v>7</v>
      </c>
      <c r="AS1" s="608"/>
      <c r="AT1" s="607" t="s">
        <v>8</v>
      </c>
      <c r="AU1" s="608"/>
      <c r="AV1" s="607" t="s">
        <v>9</v>
      </c>
      <c r="AW1" s="608"/>
      <c r="AX1" s="607" t="s">
        <v>10</v>
      </c>
      <c r="AY1" s="608"/>
      <c r="AZ1" s="607" t="s">
        <v>11</v>
      </c>
      <c r="BA1" s="608"/>
      <c r="BB1" s="607" t="s">
        <v>12</v>
      </c>
      <c r="BC1" s="608"/>
      <c r="BD1" s="607" t="s">
        <v>13</v>
      </c>
      <c r="BE1" s="616"/>
      <c r="BF1" s="617" t="s">
        <v>14</v>
      </c>
      <c r="BG1" s="618"/>
      <c r="BH1" s="613" t="s">
        <v>15</v>
      </c>
      <c r="BJ1" s="615" t="s">
        <v>16</v>
      </c>
      <c r="BK1" s="616"/>
      <c r="BL1" s="615" t="s">
        <v>17</v>
      </c>
      <c r="BM1" s="616"/>
      <c r="BN1" s="615" t="s">
        <v>18</v>
      </c>
      <c r="BO1" s="616"/>
      <c r="BP1" s="615" t="s">
        <v>19</v>
      </c>
      <c r="BQ1" s="616"/>
      <c r="BR1" s="604" t="s">
        <v>20</v>
      </c>
      <c r="BS1" s="605"/>
      <c r="BT1" s="604" t="s">
        <v>21</v>
      </c>
      <c r="BU1" s="606"/>
      <c r="BV1" s="604" t="s">
        <v>22</v>
      </c>
      <c r="BW1" s="606"/>
      <c r="BX1" s="604" t="s">
        <v>23</v>
      </c>
      <c r="BY1" s="606"/>
      <c r="BZ1" s="604" t="s">
        <v>24</v>
      </c>
      <c r="CA1" s="606"/>
      <c r="CB1" s="620" t="s">
        <v>25</v>
      </c>
      <c r="CC1" s="621"/>
      <c r="CD1" s="620" t="s">
        <v>26</v>
      </c>
      <c r="CE1" s="621"/>
      <c r="CF1" s="620" t="s">
        <v>27</v>
      </c>
      <c r="CG1" s="621"/>
      <c r="CH1" s="620" t="s">
        <v>794</v>
      </c>
      <c r="CI1" s="621"/>
      <c r="CJ1" s="620" t="s">
        <v>811</v>
      </c>
      <c r="CK1" s="621"/>
      <c r="CL1" s="620" t="s">
        <v>823</v>
      </c>
      <c r="CM1" s="621"/>
      <c r="CN1" s="623" t="s">
        <v>835</v>
      </c>
      <c r="CO1" s="624"/>
      <c r="CP1" s="623" t="s">
        <v>847</v>
      </c>
      <c r="CQ1" s="624"/>
      <c r="CR1" s="623" t="s">
        <v>857</v>
      </c>
      <c r="CS1" s="624"/>
      <c r="CT1" s="623" t="s">
        <v>883</v>
      </c>
      <c r="CU1" s="624"/>
      <c r="CV1" s="623" t="s">
        <v>892</v>
      </c>
      <c r="CW1" s="624"/>
      <c r="CX1" s="623" t="s">
        <v>903</v>
      </c>
      <c r="CY1" s="624"/>
      <c r="CZ1" s="480" t="s">
        <v>784</v>
      </c>
      <c r="DA1" s="619" t="s">
        <v>904</v>
      </c>
      <c r="DB1" s="619" t="s">
        <v>15</v>
      </c>
    </row>
    <row r="2" spans="1:107" ht="42" customHeight="1" thickBot="1" x14ac:dyDescent="0.4">
      <c r="A2" s="610"/>
      <c r="B2" s="612"/>
      <c r="C2" s="15" t="s">
        <v>28</v>
      </c>
      <c r="D2" s="15" t="s">
        <v>29</v>
      </c>
      <c r="E2" s="15" t="s">
        <v>31</v>
      </c>
      <c r="F2" s="15" t="s">
        <v>32</v>
      </c>
      <c r="G2" s="15" t="s">
        <v>33</v>
      </c>
      <c r="H2" s="15" t="s">
        <v>34</v>
      </c>
      <c r="I2" s="15" t="s">
        <v>35</v>
      </c>
      <c r="J2" s="15" t="s">
        <v>36</v>
      </c>
      <c r="K2" s="39" t="s">
        <v>37</v>
      </c>
      <c r="L2" s="15" t="s">
        <v>38</v>
      </c>
      <c r="M2" s="15" t="s">
        <v>39</v>
      </c>
      <c r="N2" s="15" t="s">
        <v>40</v>
      </c>
      <c r="O2" s="40" t="s">
        <v>41</v>
      </c>
      <c r="P2" s="40" t="s">
        <v>42</v>
      </c>
      <c r="Q2" s="40" t="s">
        <v>43</v>
      </c>
      <c r="R2" s="40" t="s">
        <v>44</v>
      </c>
      <c r="S2" s="40" t="s">
        <v>45</v>
      </c>
      <c r="T2" s="40" t="s">
        <v>46</v>
      </c>
      <c r="U2" s="40" t="s">
        <v>47</v>
      </c>
      <c r="V2" s="40" t="s">
        <v>48</v>
      </c>
      <c r="W2" s="40" t="s">
        <v>49</v>
      </c>
      <c r="X2" s="40" t="s">
        <v>795</v>
      </c>
      <c r="Y2" s="40" t="s">
        <v>50</v>
      </c>
      <c r="Z2" s="40" t="s">
        <v>51</v>
      </c>
      <c r="AA2" s="40" t="s">
        <v>52</v>
      </c>
      <c r="AB2" s="40" t="s">
        <v>53</v>
      </c>
      <c r="AC2" s="40" t="s">
        <v>54</v>
      </c>
      <c r="AD2" s="62" t="s">
        <v>55</v>
      </c>
      <c r="AE2" s="62" t="s">
        <v>56</v>
      </c>
      <c r="AF2" s="62" t="s">
        <v>57</v>
      </c>
      <c r="AG2" s="63" t="s">
        <v>58</v>
      </c>
      <c r="AH2" s="64" t="s">
        <v>59</v>
      </c>
      <c r="AI2" s="65" t="s">
        <v>60</v>
      </c>
      <c r="AJ2" s="64" t="s">
        <v>59</v>
      </c>
      <c r="AK2" s="65" t="s">
        <v>60</v>
      </c>
      <c r="AL2" s="64" t="s">
        <v>59</v>
      </c>
      <c r="AM2" s="65" t="s">
        <v>60</v>
      </c>
      <c r="AN2" s="64" t="s">
        <v>59</v>
      </c>
      <c r="AO2" s="65" t="s">
        <v>60</v>
      </c>
      <c r="AP2" s="64" t="s">
        <v>59</v>
      </c>
      <c r="AQ2" s="65" t="s">
        <v>60</v>
      </c>
      <c r="AR2" s="64" t="s">
        <v>59</v>
      </c>
      <c r="AS2" s="65" t="s">
        <v>60</v>
      </c>
      <c r="AT2" s="64" t="s">
        <v>59</v>
      </c>
      <c r="AU2" s="65" t="s">
        <v>60</v>
      </c>
      <c r="AV2" s="64" t="s">
        <v>59</v>
      </c>
      <c r="AW2" s="65" t="s">
        <v>60</v>
      </c>
      <c r="AX2" s="64" t="s">
        <v>59</v>
      </c>
      <c r="AY2" s="65" t="s">
        <v>60</v>
      </c>
      <c r="AZ2" s="64" t="s">
        <v>59</v>
      </c>
      <c r="BA2" s="65" t="s">
        <v>60</v>
      </c>
      <c r="BB2" s="64" t="s">
        <v>59</v>
      </c>
      <c r="BC2" s="65" t="s">
        <v>60</v>
      </c>
      <c r="BD2" s="64" t="s">
        <v>59</v>
      </c>
      <c r="BE2" s="83" t="s">
        <v>60</v>
      </c>
      <c r="BF2" s="84" t="s">
        <v>61</v>
      </c>
      <c r="BG2" s="85" t="s">
        <v>62</v>
      </c>
      <c r="BH2" s="614"/>
      <c r="BJ2" s="64" t="s">
        <v>59</v>
      </c>
      <c r="BK2" s="83" t="s">
        <v>63</v>
      </c>
      <c r="BL2" s="64" t="s">
        <v>59</v>
      </c>
      <c r="BM2" s="83" t="s">
        <v>63</v>
      </c>
      <c r="BN2" s="64" t="s">
        <v>59</v>
      </c>
      <c r="BO2" s="83" t="s">
        <v>63</v>
      </c>
      <c r="BP2" s="64" t="s">
        <v>59</v>
      </c>
      <c r="BQ2" s="83" t="s">
        <v>63</v>
      </c>
      <c r="BR2" s="15" t="s">
        <v>59</v>
      </c>
      <c r="BS2" s="95" t="s">
        <v>63</v>
      </c>
      <c r="BT2" s="15" t="s">
        <v>59</v>
      </c>
      <c r="BU2" s="95" t="s">
        <v>63</v>
      </c>
      <c r="BV2" s="15" t="s">
        <v>59</v>
      </c>
      <c r="BW2" s="95" t="s">
        <v>63</v>
      </c>
      <c r="BX2" s="15" t="s">
        <v>59</v>
      </c>
      <c r="BY2" s="95" t="s">
        <v>63</v>
      </c>
      <c r="BZ2" s="15" t="s">
        <v>59</v>
      </c>
      <c r="CA2" s="95" t="s">
        <v>63</v>
      </c>
      <c r="CB2" s="15" t="s">
        <v>59</v>
      </c>
      <c r="CC2" s="95" t="s">
        <v>63</v>
      </c>
      <c r="CD2" s="15" t="s">
        <v>59</v>
      </c>
      <c r="CE2" s="95" t="s">
        <v>63</v>
      </c>
      <c r="CF2" s="15" t="s">
        <v>59</v>
      </c>
      <c r="CG2" s="95" t="s">
        <v>63</v>
      </c>
      <c r="CH2" s="15" t="s">
        <v>59</v>
      </c>
      <c r="CI2" s="95" t="s">
        <v>63</v>
      </c>
      <c r="CJ2" s="15" t="s">
        <v>59</v>
      </c>
      <c r="CK2" s="95" t="s">
        <v>63</v>
      </c>
      <c r="CL2" s="15" t="s">
        <v>59</v>
      </c>
      <c r="CM2" s="83" t="s">
        <v>63</v>
      </c>
      <c r="CN2" s="472" t="s">
        <v>59</v>
      </c>
      <c r="CO2" s="471" t="s">
        <v>63</v>
      </c>
      <c r="CP2" s="483" t="s">
        <v>59</v>
      </c>
      <c r="CQ2" s="482" t="s">
        <v>63</v>
      </c>
      <c r="CR2" s="494" t="s">
        <v>59</v>
      </c>
      <c r="CS2" s="493" t="s">
        <v>63</v>
      </c>
      <c r="CT2" s="529" t="s">
        <v>59</v>
      </c>
      <c r="CU2" s="528" t="s">
        <v>63</v>
      </c>
      <c r="CV2" s="563" t="s">
        <v>59</v>
      </c>
      <c r="CW2" s="562" t="s">
        <v>63</v>
      </c>
      <c r="CX2" s="565" t="s">
        <v>59</v>
      </c>
      <c r="CY2" s="564" t="s">
        <v>63</v>
      </c>
      <c r="CZ2" s="481" t="s">
        <v>61</v>
      </c>
      <c r="DA2" s="622"/>
      <c r="DB2" s="619"/>
      <c r="DC2" s="11" t="s">
        <v>30</v>
      </c>
    </row>
    <row r="3" spans="1:107" ht="116.5" hidden="1" thickBot="1" x14ac:dyDescent="0.4">
      <c r="A3" s="16" t="s">
        <v>64</v>
      </c>
      <c r="B3" s="17" t="s">
        <v>65</v>
      </c>
      <c r="C3" s="18">
        <v>20230001</v>
      </c>
      <c r="D3" s="18" t="s">
        <v>66</v>
      </c>
      <c r="E3" s="19"/>
      <c r="F3" s="19"/>
      <c r="G3" s="19"/>
      <c r="H3" s="47"/>
      <c r="I3" s="28" t="s">
        <v>67</v>
      </c>
      <c r="J3" s="19" t="s">
        <v>68</v>
      </c>
      <c r="K3" s="41" t="s">
        <v>69</v>
      </c>
      <c r="L3" s="19"/>
      <c r="M3" s="19"/>
      <c r="N3" s="19" t="s">
        <v>70</v>
      </c>
      <c r="O3" s="42">
        <v>0.15</v>
      </c>
      <c r="P3" s="42"/>
      <c r="Q3" s="42"/>
      <c r="R3" s="42"/>
      <c r="S3" s="42">
        <v>0.15</v>
      </c>
      <c r="T3" s="19"/>
      <c r="U3" s="19"/>
      <c r="V3" s="19"/>
      <c r="W3" s="19"/>
      <c r="X3" s="369"/>
      <c r="Y3" s="351">
        <v>0.15</v>
      </c>
      <c r="Z3" s="19"/>
      <c r="AA3" s="19"/>
      <c r="AB3" s="19"/>
      <c r="AC3" s="19"/>
      <c r="AD3" s="19" t="s">
        <v>71</v>
      </c>
      <c r="AE3" s="19" t="s">
        <v>72</v>
      </c>
      <c r="AF3" s="19"/>
      <c r="AG3" s="66"/>
      <c r="AH3" s="67"/>
      <c r="AI3" s="68"/>
      <c r="AJ3" s="77"/>
      <c r="AK3" s="78"/>
      <c r="AL3" s="77"/>
      <c r="AM3" s="78"/>
      <c r="AN3" s="77"/>
      <c r="AO3" s="78"/>
      <c r="AP3" s="77"/>
      <c r="AQ3" s="78"/>
      <c r="AR3" s="79"/>
      <c r="AS3" s="80"/>
      <c r="AT3" s="79"/>
      <c r="AU3" s="80"/>
      <c r="AV3" s="79"/>
      <c r="AW3" s="80"/>
      <c r="AX3" s="79"/>
      <c r="AY3" s="80"/>
      <c r="AZ3" s="79"/>
      <c r="BA3" s="80"/>
      <c r="BB3" s="79"/>
      <c r="BC3" s="80"/>
      <c r="BD3" s="77"/>
      <c r="BE3" s="78"/>
      <c r="BH3" s="78"/>
      <c r="BJ3" s="77"/>
      <c r="BK3" s="78"/>
      <c r="CN3" s="79"/>
      <c r="CO3" s="80"/>
      <c r="CP3" s="393"/>
      <c r="CQ3" s="393"/>
      <c r="CR3" s="393"/>
      <c r="CS3" s="393"/>
      <c r="CT3" s="393"/>
      <c r="CU3" s="393"/>
      <c r="CV3" s="393"/>
      <c r="CW3" s="393"/>
      <c r="CX3" s="393"/>
      <c r="CY3" s="393"/>
      <c r="DA3" s="144"/>
      <c r="DB3" s="144"/>
    </row>
    <row r="4" spans="1:107" ht="32.25" hidden="1" customHeight="1" x14ac:dyDescent="0.4">
      <c r="A4" s="16" t="s">
        <v>64</v>
      </c>
      <c r="B4" s="18" t="s">
        <v>73</v>
      </c>
      <c r="C4" s="18">
        <v>20230002</v>
      </c>
      <c r="D4" s="18" t="s">
        <v>74</v>
      </c>
      <c r="E4" s="19"/>
      <c r="F4" s="19"/>
      <c r="G4" s="19"/>
      <c r="H4" s="47"/>
      <c r="I4" s="28" t="s">
        <v>75</v>
      </c>
      <c r="J4" s="19" t="s">
        <v>68</v>
      </c>
      <c r="K4" s="43">
        <v>1.702</v>
      </c>
      <c r="L4" s="19"/>
      <c r="M4" s="19"/>
      <c r="N4" s="19" t="s">
        <v>70</v>
      </c>
      <c r="O4" s="20">
        <v>550</v>
      </c>
      <c r="P4" s="20"/>
      <c r="Q4" s="20"/>
      <c r="R4" s="20"/>
      <c r="S4" s="20">
        <v>2.33</v>
      </c>
      <c r="T4" s="19"/>
      <c r="U4" s="19"/>
      <c r="V4" s="19"/>
      <c r="W4" s="19"/>
      <c r="X4" s="369"/>
      <c r="Y4" s="350">
        <v>1.75</v>
      </c>
      <c r="Z4" s="19"/>
      <c r="AA4" s="19"/>
      <c r="AB4" s="19"/>
      <c r="AC4" s="19"/>
      <c r="AD4" s="18" t="s">
        <v>71</v>
      </c>
      <c r="AE4" s="18" t="s">
        <v>72</v>
      </c>
      <c r="AF4" s="19"/>
      <c r="AG4" s="66"/>
      <c r="AH4" s="69"/>
      <c r="AI4" s="70"/>
      <c r="AJ4" s="77"/>
      <c r="AK4" s="78"/>
      <c r="AL4" s="77"/>
      <c r="AM4" s="78"/>
      <c r="AN4" s="77"/>
      <c r="AO4" s="78"/>
      <c r="AP4" s="77"/>
      <c r="AQ4" s="78"/>
      <c r="AR4" s="79"/>
      <c r="AS4" s="80"/>
      <c r="AT4" s="79"/>
      <c r="AU4" s="80"/>
      <c r="AV4" s="79"/>
      <c r="AW4" s="80"/>
      <c r="AX4" s="79"/>
      <c r="AY4" s="80"/>
      <c r="AZ4" s="79"/>
      <c r="BA4" s="80"/>
      <c r="BB4" s="79"/>
      <c r="BC4" s="80"/>
      <c r="BD4" s="77"/>
      <c r="BE4" s="78"/>
      <c r="BH4" s="78"/>
      <c r="BJ4" s="77"/>
      <c r="BK4" s="78"/>
      <c r="CN4" s="79"/>
      <c r="CO4" s="80"/>
      <c r="CP4" s="393"/>
      <c r="CQ4" s="393"/>
      <c r="CR4" s="393"/>
      <c r="CS4" s="393"/>
      <c r="CT4" s="393"/>
      <c r="CU4" s="393"/>
      <c r="CV4" s="393"/>
      <c r="CW4" s="393"/>
      <c r="CX4" s="393"/>
      <c r="CY4" s="393"/>
      <c r="DA4" s="144"/>
      <c r="DB4" s="144"/>
    </row>
    <row r="5" spans="1:107" ht="145.5" hidden="1" thickBot="1" x14ac:dyDescent="0.4">
      <c r="A5" s="16" t="s">
        <v>64</v>
      </c>
      <c r="B5" s="18" t="s">
        <v>76</v>
      </c>
      <c r="C5" s="18">
        <v>20230003</v>
      </c>
      <c r="D5" s="18" t="s">
        <v>77</v>
      </c>
      <c r="E5" s="19"/>
      <c r="F5" s="19"/>
      <c r="G5" s="19"/>
      <c r="H5" s="47"/>
      <c r="I5" s="28" t="s">
        <v>67</v>
      </c>
      <c r="J5" s="19" t="s">
        <v>68</v>
      </c>
      <c r="K5" s="44" t="s">
        <v>69</v>
      </c>
      <c r="L5" s="19"/>
      <c r="M5" s="19"/>
      <c r="N5" s="19" t="s">
        <v>70</v>
      </c>
      <c r="O5" s="45">
        <v>0.15</v>
      </c>
      <c r="P5" s="45"/>
      <c r="Q5" s="45"/>
      <c r="R5" s="45"/>
      <c r="S5" s="45">
        <v>0.17</v>
      </c>
      <c r="T5" s="19"/>
      <c r="U5" s="19"/>
      <c r="V5" s="19"/>
      <c r="W5" s="19"/>
      <c r="X5" s="369"/>
      <c r="Y5" s="351">
        <v>0.19</v>
      </c>
      <c r="Z5" s="19"/>
      <c r="AA5" s="19"/>
      <c r="AB5" s="19"/>
      <c r="AC5" s="19"/>
      <c r="AD5" s="18" t="s">
        <v>71</v>
      </c>
      <c r="AE5" s="18" t="s">
        <v>78</v>
      </c>
      <c r="AF5" s="19"/>
      <c r="AG5" s="66"/>
      <c r="AH5" s="69"/>
      <c r="AI5" s="70"/>
      <c r="AJ5" s="77"/>
      <c r="AK5" s="78"/>
      <c r="AL5" s="77"/>
      <c r="AM5" s="78"/>
      <c r="AN5" s="77"/>
      <c r="AO5" s="78"/>
      <c r="AP5" s="77"/>
      <c r="AQ5" s="78"/>
      <c r="AR5" s="79"/>
      <c r="AS5" s="80"/>
      <c r="AT5" s="79"/>
      <c r="AU5" s="80"/>
      <c r="AV5" s="79"/>
      <c r="AW5" s="80"/>
      <c r="AX5" s="79"/>
      <c r="AY5" s="80"/>
      <c r="AZ5" s="79"/>
      <c r="BA5" s="80"/>
      <c r="BB5" s="79"/>
      <c r="BC5" s="80"/>
      <c r="BD5" s="77"/>
      <c r="BE5" s="78"/>
      <c r="BH5" s="78"/>
      <c r="BJ5" s="77"/>
      <c r="BK5" s="78"/>
      <c r="CN5" s="79"/>
      <c r="CO5" s="80"/>
      <c r="CP5" s="393"/>
      <c r="CQ5" s="393"/>
      <c r="CR5" s="393"/>
      <c r="CS5" s="393"/>
      <c r="CT5" s="393"/>
      <c r="CU5" s="393"/>
      <c r="CV5" s="393"/>
      <c r="CW5" s="393"/>
      <c r="CX5" s="393"/>
      <c r="CY5" s="393"/>
      <c r="DA5" s="144"/>
      <c r="DB5" s="144"/>
    </row>
    <row r="6" spans="1:107" ht="145.5" hidden="1" thickBot="1" x14ac:dyDescent="0.4">
      <c r="A6" s="16" t="s">
        <v>64</v>
      </c>
      <c r="B6" s="18" t="s">
        <v>76</v>
      </c>
      <c r="C6" s="18">
        <v>20230004</v>
      </c>
      <c r="D6" s="18" t="s">
        <v>79</v>
      </c>
      <c r="E6" s="19"/>
      <c r="F6" s="19"/>
      <c r="G6" s="19"/>
      <c r="H6" s="47"/>
      <c r="I6" s="28" t="s">
        <v>75</v>
      </c>
      <c r="J6" s="19" t="s">
        <v>68</v>
      </c>
      <c r="K6" s="44">
        <v>1.0429999999999999</v>
      </c>
      <c r="L6" s="19"/>
      <c r="M6" s="19"/>
      <c r="N6" s="19" t="s">
        <v>70</v>
      </c>
      <c r="O6" s="20">
        <v>0</v>
      </c>
      <c r="P6" s="20"/>
      <c r="Q6" s="20"/>
      <c r="R6" s="20"/>
      <c r="S6" s="20">
        <v>820</v>
      </c>
      <c r="T6" s="19"/>
      <c r="U6" s="19"/>
      <c r="V6" s="19"/>
      <c r="W6" s="19"/>
      <c r="X6" s="369"/>
      <c r="Y6" s="352">
        <v>800</v>
      </c>
      <c r="Z6" s="19"/>
      <c r="AA6" s="19"/>
      <c r="AB6" s="19"/>
      <c r="AC6" s="19"/>
      <c r="AD6" s="18" t="s">
        <v>71</v>
      </c>
      <c r="AE6" s="18" t="s">
        <v>78</v>
      </c>
      <c r="AF6" s="19"/>
      <c r="AG6" s="66"/>
      <c r="AH6" s="69"/>
      <c r="AI6" s="70"/>
      <c r="AJ6" s="77"/>
      <c r="AK6" s="78"/>
      <c r="AL6" s="77"/>
      <c r="AM6" s="78"/>
      <c r="AN6" s="77"/>
      <c r="AO6" s="78"/>
      <c r="AP6" s="77"/>
      <c r="AQ6" s="78"/>
      <c r="AR6" s="79"/>
      <c r="AS6" s="80"/>
      <c r="AT6" s="79"/>
      <c r="AU6" s="80"/>
      <c r="AV6" s="79"/>
      <c r="AW6" s="80"/>
      <c r="AX6" s="79"/>
      <c r="AY6" s="80"/>
      <c r="AZ6" s="79"/>
      <c r="BA6" s="80"/>
      <c r="BB6" s="79"/>
      <c r="BC6" s="80"/>
      <c r="BD6" s="77"/>
      <c r="BE6" s="78"/>
      <c r="BH6" s="78"/>
      <c r="BJ6" s="77"/>
      <c r="BK6" s="78"/>
      <c r="CN6" s="79"/>
      <c r="CO6" s="80"/>
      <c r="CP6" s="393"/>
      <c r="CQ6" s="393"/>
      <c r="CR6" s="393"/>
      <c r="CS6" s="393"/>
      <c r="CT6" s="393"/>
      <c r="CU6" s="393"/>
      <c r="CV6" s="393"/>
      <c r="CW6" s="393"/>
      <c r="CX6" s="393"/>
      <c r="CY6" s="393"/>
      <c r="DA6" s="144"/>
      <c r="DB6" s="144"/>
    </row>
    <row r="7" spans="1:107" ht="116.5" hidden="1" thickBot="1" x14ac:dyDescent="0.4">
      <c r="A7" s="16" t="s">
        <v>64</v>
      </c>
      <c r="B7" s="18" t="s">
        <v>80</v>
      </c>
      <c r="C7" s="18">
        <v>20230005</v>
      </c>
      <c r="D7" s="20" t="s">
        <v>81</v>
      </c>
      <c r="E7" s="19"/>
      <c r="F7" s="19"/>
      <c r="G7" s="19"/>
      <c r="H7" s="47"/>
      <c r="I7" s="29" t="s">
        <v>75</v>
      </c>
      <c r="J7" s="19" t="s">
        <v>68</v>
      </c>
      <c r="K7" s="43">
        <v>24</v>
      </c>
      <c r="L7" s="19"/>
      <c r="M7" s="19"/>
      <c r="N7" s="19" t="s">
        <v>70</v>
      </c>
      <c r="O7" s="20">
        <v>6</v>
      </c>
      <c r="P7" s="20"/>
      <c r="Q7" s="20"/>
      <c r="R7" s="20"/>
      <c r="S7" s="20">
        <v>10</v>
      </c>
      <c r="T7" s="19"/>
      <c r="U7" s="19"/>
      <c r="V7" s="19"/>
      <c r="W7" s="19"/>
      <c r="X7" s="369"/>
      <c r="Y7" s="350">
        <v>10</v>
      </c>
      <c r="Z7" s="19"/>
      <c r="AA7" s="19"/>
      <c r="AB7" s="19"/>
      <c r="AC7" s="19"/>
      <c r="AD7" s="20" t="s">
        <v>71</v>
      </c>
      <c r="AE7" s="20" t="s">
        <v>82</v>
      </c>
      <c r="AF7" s="19"/>
      <c r="AG7" s="66"/>
      <c r="AH7" s="69"/>
      <c r="AI7" s="70"/>
      <c r="AJ7" s="77"/>
      <c r="AK7" s="78"/>
      <c r="AL7" s="77"/>
      <c r="AM7" s="78"/>
      <c r="AN7" s="77"/>
      <c r="AO7" s="78"/>
      <c r="AP7" s="77"/>
      <c r="AQ7" s="78"/>
      <c r="AR7" s="79"/>
      <c r="AS7" s="80"/>
      <c r="AT7" s="79"/>
      <c r="AU7" s="80"/>
      <c r="AV7" s="79"/>
      <c r="AW7" s="80"/>
      <c r="AX7" s="79"/>
      <c r="AY7" s="80"/>
      <c r="AZ7" s="79"/>
      <c r="BA7" s="80"/>
      <c r="BB7" s="79"/>
      <c r="BC7" s="80"/>
      <c r="BD7" s="77"/>
      <c r="BE7" s="78"/>
      <c r="BH7" s="78"/>
      <c r="BJ7" s="77"/>
      <c r="BK7" s="78"/>
      <c r="CN7" s="79"/>
      <c r="CO7" s="80"/>
      <c r="CP7" s="393"/>
      <c r="CQ7" s="393"/>
      <c r="CR7" s="393"/>
      <c r="CS7" s="393"/>
      <c r="CT7" s="393"/>
      <c r="CU7" s="393"/>
      <c r="CV7" s="393"/>
      <c r="CW7" s="393"/>
      <c r="CX7" s="393"/>
      <c r="CY7" s="393"/>
      <c r="DA7" s="144"/>
      <c r="DB7" s="144"/>
    </row>
    <row r="8" spans="1:107" ht="145.5" hidden="1" thickBot="1" x14ac:dyDescent="0.4">
      <c r="A8" s="16" t="s">
        <v>64</v>
      </c>
      <c r="B8" s="18" t="s">
        <v>76</v>
      </c>
      <c r="C8" s="18">
        <v>20230006</v>
      </c>
      <c r="D8" s="18" t="s">
        <v>83</v>
      </c>
      <c r="E8" s="19"/>
      <c r="F8" s="19"/>
      <c r="G8" s="19"/>
      <c r="H8" s="47"/>
      <c r="I8" s="28" t="s">
        <v>67</v>
      </c>
      <c r="J8" s="19" t="s">
        <v>68</v>
      </c>
      <c r="K8" s="46">
        <v>0.02</v>
      </c>
      <c r="L8" s="19"/>
      <c r="M8" s="19"/>
      <c r="N8" s="19" t="s">
        <v>70</v>
      </c>
      <c r="O8" s="45">
        <v>0.03</v>
      </c>
      <c r="P8" s="45"/>
      <c r="Q8" s="45"/>
      <c r="R8" s="45"/>
      <c r="S8" s="45">
        <v>0.03</v>
      </c>
      <c r="T8" s="19"/>
      <c r="U8" s="19"/>
      <c r="V8" s="19"/>
      <c r="W8" s="19"/>
      <c r="X8" s="369"/>
      <c r="Y8" s="351">
        <v>0.03</v>
      </c>
      <c r="Z8" s="19"/>
      <c r="AA8" s="19"/>
      <c r="AB8" s="19"/>
      <c r="AC8" s="19"/>
      <c r="AD8" s="19" t="s">
        <v>84</v>
      </c>
      <c r="AE8" s="18" t="s">
        <v>85</v>
      </c>
      <c r="AF8" s="19"/>
      <c r="AG8" s="66"/>
      <c r="AH8" s="69"/>
      <c r="AI8" s="70"/>
      <c r="AJ8" s="77"/>
      <c r="AK8" s="78"/>
      <c r="AL8" s="77"/>
      <c r="AM8" s="78"/>
      <c r="AN8" s="77"/>
      <c r="AO8" s="78"/>
      <c r="AP8" s="77"/>
      <c r="AQ8" s="78"/>
      <c r="AR8" s="79"/>
      <c r="AS8" s="80"/>
      <c r="AT8" s="79"/>
      <c r="AU8" s="80"/>
      <c r="AV8" s="79"/>
      <c r="AW8" s="80"/>
      <c r="AX8" s="79"/>
      <c r="AY8" s="80"/>
      <c r="AZ8" s="79"/>
      <c r="BA8" s="80"/>
      <c r="BB8" s="79"/>
      <c r="BC8" s="80"/>
      <c r="BD8" s="77"/>
      <c r="BE8" s="78"/>
      <c r="BH8" s="78"/>
      <c r="BJ8" s="77"/>
      <c r="BK8" s="78"/>
      <c r="CN8" s="79"/>
      <c r="CO8" s="80"/>
      <c r="CP8" s="393"/>
      <c r="CQ8" s="393"/>
      <c r="CR8" s="393"/>
      <c r="CS8" s="393"/>
      <c r="CT8" s="393"/>
      <c r="CU8" s="393"/>
      <c r="CV8" s="393"/>
      <c r="CW8" s="393"/>
      <c r="CX8" s="393"/>
      <c r="CY8" s="393"/>
      <c r="DA8" s="144"/>
      <c r="DB8" s="144"/>
    </row>
    <row r="9" spans="1:107" ht="145.5" hidden="1" thickBot="1" x14ac:dyDescent="0.4">
      <c r="A9" s="16" t="s">
        <v>64</v>
      </c>
      <c r="B9" s="18" t="s">
        <v>76</v>
      </c>
      <c r="C9" s="18">
        <v>20230007</v>
      </c>
      <c r="D9" s="18" t="s">
        <v>86</v>
      </c>
      <c r="E9" s="19"/>
      <c r="F9" s="19"/>
      <c r="G9" s="19"/>
      <c r="H9" s="47"/>
      <c r="I9" s="28" t="s">
        <v>75</v>
      </c>
      <c r="J9" s="19" t="s">
        <v>68</v>
      </c>
      <c r="K9" s="44">
        <v>2</v>
      </c>
      <c r="L9" s="19"/>
      <c r="M9" s="19"/>
      <c r="N9" s="19" t="s">
        <v>70</v>
      </c>
      <c r="O9" s="18">
        <v>2</v>
      </c>
      <c r="P9" s="18"/>
      <c r="Q9" s="18"/>
      <c r="R9" s="18"/>
      <c r="S9" s="18">
        <v>2</v>
      </c>
      <c r="T9" s="19"/>
      <c r="U9" s="19"/>
      <c r="V9" s="19"/>
      <c r="W9" s="19"/>
      <c r="X9" s="369"/>
      <c r="Y9" s="352">
        <v>2</v>
      </c>
      <c r="Z9" s="19"/>
      <c r="AA9" s="19"/>
      <c r="AB9" s="19"/>
      <c r="AC9" s="19"/>
      <c r="AD9" s="19" t="s">
        <v>84</v>
      </c>
      <c r="AE9" s="18" t="s">
        <v>87</v>
      </c>
      <c r="AF9" s="19"/>
      <c r="AG9" s="66"/>
      <c r="AH9" s="69"/>
      <c r="AI9" s="70"/>
      <c r="AJ9" s="77"/>
      <c r="AK9" s="78"/>
      <c r="AL9" s="77"/>
      <c r="AM9" s="78"/>
      <c r="AN9" s="77"/>
      <c r="AO9" s="78"/>
      <c r="AP9" s="77"/>
      <c r="AQ9" s="78"/>
      <c r="AR9" s="79"/>
      <c r="AS9" s="80"/>
      <c r="AT9" s="79"/>
      <c r="AU9" s="80"/>
      <c r="AV9" s="79"/>
      <c r="AW9" s="80"/>
      <c r="AX9" s="79"/>
      <c r="AY9" s="80"/>
      <c r="AZ9" s="79"/>
      <c r="BA9" s="80"/>
      <c r="BB9" s="79"/>
      <c r="BC9" s="80"/>
      <c r="BD9" s="77"/>
      <c r="BE9" s="78"/>
      <c r="BH9" s="78"/>
      <c r="BJ9" s="77"/>
      <c r="BK9" s="78"/>
      <c r="CN9" s="79"/>
      <c r="CO9" s="80"/>
      <c r="CP9" s="393"/>
      <c r="CQ9" s="393"/>
      <c r="CR9" s="393"/>
      <c r="CS9" s="393"/>
      <c r="CT9" s="393"/>
      <c r="CU9" s="393"/>
      <c r="CV9" s="393"/>
      <c r="CW9" s="393"/>
      <c r="CX9" s="393"/>
      <c r="CY9" s="393"/>
      <c r="DA9" s="144"/>
      <c r="DB9" s="144"/>
    </row>
    <row r="10" spans="1:107" ht="145.5" hidden="1" thickBot="1" x14ac:dyDescent="0.4">
      <c r="A10" s="16" t="s">
        <v>64</v>
      </c>
      <c r="B10" s="18" t="s">
        <v>76</v>
      </c>
      <c r="C10" s="18">
        <v>20230008</v>
      </c>
      <c r="D10" s="18" t="s">
        <v>88</v>
      </c>
      <c r="E10" s="19"/>
      <c r="F10" s="19"/>
      <c r="G10" s="19"/>
      <c r="H10" s="47"/>
      <c r="I10" s="28" t="s">
        <v>75</v>
      </c>
      <c r="J10" s="19" t="s">
        <v>68</v>
      </c>
      <c r="K10" s="44">
        <v>2</v>
      </c>
      <c r="L10" s="19"/>
      <c r="M10" s="19"/>
      <c r="N10" s="19" t="s">
        <v>70</v>
      </c>
      <c r="O10" s="18">
        <v>2</v>
      </c>
      <c r="P10" s="18"/>
      <c r="Q10" s="18"/>
      <c r="R10" s="18"/>
      <c r="S10" s="18">
        <v>2</v>
      </c>
      <c r="T10" s="19"/>
      <c r="U10" s="19"/>
      <c r="V10" s="19"/>
      <c r="W10" s="19"/>
      <c r="X10" s="369"/>
      <c r="Y10" s="352">
        <v>2</v>
      </c>
      <c r="Z10" s="19"/>
      <c r="AA10" s="19"/>
      <c r="AB10" s="19"/>
      <c r="AC10" s="19"/>
      <c r="AD10" s="19" t="s">
        <v>84</v>
      </c>
      <c r="AE10" s="18" t="s">
        <v>89</v>
      </c>
      <c r="AF10" s="19"/>
      <c r="AG10" s="66"/>
      <c r="AH10" s="69"/>
      <c r="AI10" s="70"/>
      <c r="AJ10" s="77"/>
      <c r="AK10" s="78"/>
      <c r="AL10" s="77"/>
      <c r="AM10" s="78"/>
      <c r="AN10" s="77"/>
      <c r="AO10" s="78"/>
      <c r="AP10" s="77"/>
      <c r="AQ10" s="78"/>
      <c r="AR10" s="79"/>
      <c r="AS10" s="80"/>
      <c r="AT10" s="79"/>
      <c r="AU10" s="80"/>
      <c r="AV10" s="79"/>
      <c r="AW10" s="80"/>
      <c r="AX10" s="79"/>
      <c r="AY10" s="80"/>
      <c r="AZ10" s="79"/>
      <c r="BA10" s="80"/>
      <c r="BB10" s="79"/>
      <c r="BC10" s="80"/>
      <c r="BD10" s="77"/>
      <c r="BE10" s="78"/>
      <c r="BH10" s="78"/>
      <c r="BJ10" s="77"/>
      <c r="BK10" s="78"/>
      <c r="CN10" s="79"/>
      <c r="CO10" s="80"/>
      <c r="CP10" s="393"/>
      <c r="CQ10" s="393"/>
      <c r="CR10" s="393"/>
      <c r="CS10" s="393"/>
      <c r="CT10" s="393"/>
      <c r="CU10" s="393"/>
      <c r="CV10" s="393"/>
      <c r="CW10" s="393"/>
      <c r="CX10" s="393"/>
      <c r="CY10" s="393"/>
      <c r="DA10" s="144"/>
      <c r="DB10" s="144"/>
    </row>
    <row r="11" spans="1:107" ht="145.5" hidden="1" thickBot="1" x14ac:dyDescent="0.4">
      <c r="A11" s="16" t="s">
        <v>64</v>
      </c>
      <c r="B11" s="18" t="s">
        <v>76</v>
      </c>
      <c r="C11" s="18">
        <v>20230009</v>
      </c>
      <c r="D11" s="20" t="s">
        <v>90</v>
      </c>
      <c r="E11" s="19"/>
      <c r="F11" s="19"/>
      <c r="G11" s="19"/>
      <c r="H11" s="47"/>
      <c r="I11" s="30" t="s">
        <v>75</v>
      </c>
      <c r="J11" s="19" t="s">
        <v>68</v>
      </c>
      <c r="K11" s="43">
        <v>3</v>
      </c>
      <c r="L11" s="19"/>
      <c r="M11" s="19"/>
      <c r="N11" s="19" t="s">
        <v>70</v>
      </c>
      <c r="O11" s="20">
        <v>4</v>
      </c>
      <c r="P11" s="20"/>
      <c r="Q11" s="20"/>
      <c r="R11" s="20"/>
      <c r="S11" s="20">
        <v>4</v>
      </c>
      <c r="T11" s="19"/>
      <c r="U11" s="19"/>
      <c r="V11" s="19"/>
      <c r="W11" s="19"/>
      <c r="X11" s="369"/>
      <c r="Y11" s="350">
        <v>4</v>
      </c>
      <c r="Z11" s="19"/>
      <c r="AA11" s="19"/>
      <c r="AB11" s="19"/>
      <c r="AC11" s="19"/>
      <c r="AD11" s="19" t="s">
        <v>84</v>
      </c>
      <c r="AE11" s="21" t="s">
        <v>85</v>
      </c>
      <c r="AF11" s="19"/>
      <c r="AG11" s="66"/>
      <c r="AH11" s="69"/>
      <c r="AI11" s="70"/>
      <c r="AJ11" s="77"/>
      <c r="AK11" s="78"/>
      <c r="AL11" s="77"/>
      <c r="AM11" s="78"/>
      <c r="AN11" s="77"/>
      <c r="AO11" s="78"/>
      <c r="AP11" s="77"/>
      <c r="AQ11" s="78"/>
      <c r="AR11" s="79"/>
      <c r="AS11" s="80"/>
      <c r="AT11" s="79"/>
      <c r="AU11" s="80"/>
      <c r="AV11" s="79"/>
      <c r="AW11" s="80"/>
      <c r="AX11" s="79"/>
      <c r="AY11" s="80"/>
      <c r="AZ11" s="79"/>
      <c r="BA11" s="80"/>
      <c r="BB11" s="79"/>
      <c r="BC11" s="80"/>
      <c r="BD11" s="77"/>
      <c r="BE11" s="78"/>
      <c r="BH11" s="78"/>
      <c r="BJ11" s="77"/>
      <c r="BK11" s="78"/>
      <c r="CN11" s="79"/>
      <c r="CO11" s="80"/>
      <c r="CP11" s="393"/>
      <c r="CQ11" s="393"/>
      <c r="CR11" s="393"/>
      <c r="CS11" s="393"/>
      <c r="CT11" s="393"/>
      <c r="CU11" s="393"/>
      <c r="CV11" s="393"/>
      <c r="CW11" s="393"/>
      <c r="CX11" s="393"/>
      <c r="CY11" s="393"/>
      <c r="DA11" s="144"/>
      <c r="DB11" s="144"/>
    </row>
    <row r="12" spans="1:107" ht="145.5" hidden="1" thickBot="1" x14ac:dyDescent="0.4">
      <c r="A12" s="16" t="s">
        <v>64</v>
      </c>
      <c r="B12" s="18" t="s">
        <v>76</v>
      </c>
      <c r="C12" s="18">
        <v>20230010</v>
      </c>
      <c r="D12" s="20" t="s">
        <v>91</v>
      </c>
      <c r="E12" s="19"/>
      <c r="F12" s="19"/>
      <c r="G12" s="19"/>
      <c r="H12" s="47"/>
      <c r="I12" s="30" t="s">
        <v>75</v>
      </c>
      <c r="J12" s="19" t="s">
        <v>68</v>
      </c>
      <c r="K12" s="43">
        <v>0</v>
      </c>
      <c r="L12" s="19"/>
      <c r="M12" s="19"/>
      <c r="N12" s="19" t="s">
        <v>70</v>
      </c>
      <c r="O12" s="20">
        <v>2.847</v>
      </c>
      <c r="P12" s="20"/>
      <c r="Q12" s="20"/>
      <c r="R12" s="20"/>
      <c r="S12" s="20">
        <v>2.847</v>
      </c>
      <c r="T12" s="19"/>
      <c r="U12" s="19"/>
      <c r="V12" s="19"/>
      <c r="W12" s="19"/>
      <c r="X12" s="369"/>
      <c r="Y12" s="350">
        <v>2.847</v>
      </c>
      <c r="Z12" s="19"/>
      <c r="AA12" s="19"/>
      <c r="AB12" s="19"/>
      <c r="AC12" s="19"/>
      <c r="AD12" s="20" t="s">
        <v>92</v>
      </c>
      <c r="AE12" s="20" t="s">
        <v>92</v>
      </c>
      <c r="AF12" s="19"/>
      <c r="AG12" s="66"/>
      <c r="AH12" s="69"/>
      <c r="AI12" s="70"/>
      <c r="AJ12" s="77"/>
      <c r="AK12" s="78"/>
      <c r="AL12" s="77"/>
      <c r="AM12" s="78"/>
      <c r="AN12" s="77"/>
      <c r="AO12" s="78"/>
      <c r="AP12" s="77"/>
      <c r="AQ12" s="78"/>
      <c r="AR12" s="79"/>
      <c r="AS12" s="80"/>
      <c r="AT12" s="79"/>
      <c r="AU12" s="80"/>
      <c r="AV12" s="79"/>
      <c r="AW12" s="80"/>
      <c r="AX12" s="79"/>
      <c r="AY12" s="80"/>
      <c r="AZ12" s="79"/>
      <c r="BA12" s="80"/>
      <c r="BB12" s="79"/>
      <c r="BC12" s="80"/>
      <c r="BD12" s="77"/>
      <c r="BE12" s="78"/>
      <c r="BH12" s="78"/>
      <c r="BJ12" s="77"/>
      <c r="BK12" s="78"/>
      <c r="CN12" s="79"/>
      <c r="CO12" s="80"/>
      <c r="CP12" s="393"/>
      <c r="CQ12" s="393"/>
      <c r="CR12" s="393"/>
      <c r="CS12" s="393"/>
      <c r="CT12" s="393"/>
      <c r="CU12" s="393"/>
      <c r="CV12" s="393"/>
      <c r="CW12" s="393"/>
      <c r="CX12" s="393"/>
      <c r="CY12" s="393"/>
      <c r="DA12" s="144"/>
      <c r="DB12" s="144"/>
    </row>
    <row r="13" spans="1:107" ht="145.5" hidden="1" thickBot="1" x14ac:dyDescent="0.4">
      <c r="A13" s="16" t="s">
        <v>64</v>
      </c>
      <c r="B13" s="18" t="s">
        <v>76</v>
      </c>
      <c r="C13" s="18">
        <v>20230011</v>
      </c>
      <c r="D13" s="20" t="s">
        <v>93</v>
      </c>
      <c r="E13" s="19"/>
      <c r="F13" s="19"/>
      <c r="G13" s="19"/>
      <c r="H13" s="47"/>
      <c r="I13" s="30" t="s">
        <v>75</v>
      </c>
      <c r="J13" s="19" t="s">
        <v>68</v>
      </c>
      <c r="K13" s="43">
        <v>6.1349999999999998</v>
      </c>
      <c r="L13" s="19"/>
      <c r="M13" s="19"/>
      <c r="N13" s="19" t="s">
        <v>70</v>
      </c>
      <c r="O13" s="20">
        <v>5.0350000000000001</v>
      </c>
      <c r="P13" s="20"/>
      <c r="Q13" s="20"/>
      <c r="R13" s="20"/>
      <c r="S13" s="20">
        <v>3.3650000000000002</v>
      </c>
      <c r="T13" s="19"/>
      <c r="U13" s="19"/>
      <c r="V13" s="19"/>
      <c r="W13" s="19"/>
      <c r="X13" s="369"/>
      <c r="Y13" s="350">
        <v>1.6950000000000001</v>
      </c>
      <c r="Z13" s="19"/>
      <c r="AA13" s="19"/>
      <c r="AB13" s="19"/>
      <c r="AC13" s="19"/>
      <c r="AD13" s="20" t="s">
        <v>92</v>
      </c>
      <c r="AE13" s="20" t="s">
        <v>92</v>
      </c>
      <c r="AF13" s="19"/>
      <c r="AG13" s="66"/>
      <c r="AH13" s="69"/>
      <c r="AI13" s="70"/>
      <c r="AJ13" s="77"/>
      <c r="AK13" s="78"/>
      <c r="AL13" s="77"/>
      <c r="AM13" s="78"/>
      <c r="AN13" s="77"/>
      <c r="AO13" s="78"/>
      <c r="AP13" s="77"/>
      <c r="AQ13" s="78"/>
      <c r="AR13" s="79"/>
      <c r="AS13" s="80"/>
      <c r="AT13" s="79"/>
      <c r="AU13" s="80"/>
      <c r="AV13" s="79"/>
      <c r="AW13" s="80"/>
      <c r="AX13" s="79"/>
      <c r="AY13" s="80"/>
      <c r="AZ13" s="79"/>
      <c r="BA13" s="80"/>
      <c r="BB13" s="79"/>
      <c r="BC13" s="80"/>
      <c r="BD13" s="77"/>
      <c r="BE13" s="78"/>
      <c r="BH13" s="78"/>
      <c r="BJ13" s="77"/>
      <c r="BK13" s="78"/>
      <c r="CN13" s="79"/>
      <c r="CO13" s="80"/>
      <c r="CP13" s="393"/>
      <c r="CQ13" s="393"/>
      <c r="CR13" s="393"/>
      <c r="CS13" s="393"/>
      <c r="CT13" s="393"/>
      <c r="CU13" s="393"/>
      <c r="CV13" s="393"/>
      <c r="CW13" s="393"/>
      <c r="CX13" s="393"/>
      <c r="CY13" s="393"/>
      <c r="DA13" s="144"/>
      <c r="DB13" s="144"/>
    </row>
    <row r="14" spans="1:107" ht="145.5" hidden="1" thickBot="1" x14ac:dyDescent="0.4">
      <c r="A14" s="16" t="s">
        <v>64</v>
      </c>
      <c r="B14" s="18" t="s">
        <v>76</v>
      </c>
      <c r="C14" s="18">
        <v>20230012</v>
      </c>
      <c r="D14" s="19" t="s">
        <v>94</v>
      </c>
      <c r="E14" s="19"/>
      <c r="F14" s="19"/>
      <c r="G14" s="19"/>
      <c r="H14" s="47"/>
      <c r="I14" s="28" t="s">
        <v>75</v>
      </c>
      <c r="J14" s="19" t="s">
        <v>68</v>
      </c>
      <c r="K14" s="47">
        <v>400</v>
      </c>
      <c r="L14" s="19"/>
      <c r="M14" s="19"/>
      <c r="N14" s="19" t="s">
        <v>70</v>
      </c>
      <c r="O14" s="19">
        <v>400</v>
      </c>
      <c r="P14" s="19"/>
      <c r="Q14" s="19"/>
      <c r="R14" s="19"/>
      <c r="S14" s="19">
        <v>290</v>
      </c>
      <c r="T14" s="19"/>
      <c r="U14" s="19"/>
      <c r="V14" s="19"/>
      <c r="W14" s="19"/>
      <c r="X14" s="369"/>
      <c r="Y14" s="352">
        <v>290</v>
      </c>
      <c r="Z14" s="19"/>
      <c r="AA14" s="19"/>
      <c r="AB14" s="19"/>
      <c r="AC14" s="19"/>
      <c r="AD14" s="19" t="s">
        <v>95</v>
      </c>
      <c r="AE14" s="19" t="s">
        <v>96</v>
      </c>
      <c r="AF14" s="19"/>
      <c r="AG14" s="66"/>
      <c r="AH14" s="69"/>
      <c r="AI14" s="70"/>
      <c r="AJ14" s="77"/>
      <c r="AK14" s="78"/>
      <c r="AL14" s="77"/>
      <c r="AM14" s="78"/>
      <c r="AN14" s="77"/>
      <c r="AO14" s="78"/>
      <c r="AP14" s="77"/>
      <c r="AQ14" s="78"/>
      <c r="AR14" s="79"/>
      <c r="AS14" s="80"/>
      <c r="AT14" s="79"/>
      <c r="AU14" s="80"/>
      <c r="AV14" s="79"/>
      <c r="AW14" s="80"/>
      <c r="AX14" s="79"/>
      <c r="AY14" s="80"/>
      <c r="AZ14" s="79"/>
      <c r="BA14" s="80"/>
      <c r="BB14" s="79"/>
      <c r="BC14" s="80"/>
      <c r="BD14" s="77"/>
      <c r="BE14" s="78"/>
      <c r="BH14" s="78"/>
      <c r="BJ14" s="77"/>
      <c r="BK14" s="78"/>
      <c r="CN14" s="79"/>
      <c r="CO14" s="80"/>
      <c r="CP14" s="393"/>
      <c r="CQ14" s="393"/>
      <c r="CR14" s="393"/>
      <c r="CS14" s="393"/>
      <c r="CT14" s="393"/>
      <c r="CU14" s="393"/>
      <c r="CV14" s="393"/>
      <c r="CW14" s="393"/>
      <c r="CX14" s="393"/>
      <c r="CY14" s="393"/>
      <c r="DA14" s="144"/>
      <c r="DB14" s="144"/>
    </row>
    <row r="15" spans="1:107" ht="145.5" hidden="1" thickBot="1" x14ac:dyDescent="0.4">
      <c r="A15" s="16" t="s">
        <v>64</v>
      </c>
      <c r="B15" s="18" t="s">
        <v>76</v>
      </c>
      <c r="C15" s="18">
        <v>20230013</v>
      </c>
      <c r="D15" s="21" t="s">
        <v>97</v>
      </c>
      <c r="E15" s="19"/>
      <c r="F15" s="19"/>
      <c r="G15" s="19"/>
      <c r="H15" s="47"/>
      <c r="I15" s="30" t="s">
        <v>67</v>
      </c>
      <c r="J15" s="19" t="s">
        <v>68</v>
      </c>
      <c r="K15" s="48" t="s">
        <v>98</v>
      </c>
      <c r="L15" s="19"/>
      <c r="M15" s="19"/>
      <c r="N15" s="19" t="s">
        <v>70</v>
      </c>
      <c r="O15" s="49">
        <v>0.92</v>
      </c>
      <c r="P15" s="49"/>
      <c r="Q15" s="49"/>
      <c r="R15" s="49"/>
      <c r="S15" s="49">
        <v>0.92</v>
      </c>
      <c r="T15" s="19"/>
      <c r="U15" s="19"/>
      <c r="V15" s="19"/>
      <c r="W15" s="19"/>
      <c r="X15" s="369"/>
      <c r="Y15" s="354">
        <v>0.92</v>
      </c>
      <c r="Z15" s="19"/>
      <c r="AA15" s="19"/>
      <c r="AB15" s="19"/>
      <c r="AC15" s="19"/>
      <c r="AD15" s="21" t="s">
        <v>92</v>
      </c>
      <c r="AE15" s="21" t="s">
        <v>92</v>
      </c>
      <c r="AF15" s="19"/>
      <c r="AG15" s="66"/>
      <c r="AH15" s="69"/>
      <c r="AI15" s="70"/>
      <c r="AJ15" s="77"/>
      <c r="AK15" s="78"/>
      <c r="AL15" s="77"/>
      <c r="AM15" s="78"/>
      <c r="AN15" s="77"/>
      <c r="AO15" s="78"/>
      <c r="AP15" s="77"/>
      <c r="AQ15" s="78"/>
      <c r="AR15" s="79"/>
      <c r="AS15" s="80"/>
      <c r="AT15" s="79"/>
      <c r="AU15" s="80"/>
      <c r="AV15" s="79"/>
      <c r="AW15" s="80"/>
      <c r="AX15" s="79"/>
      <c r="AY15" s="80"/>
      <c r="AZ15" s="79"/>
      <c r="BA15" s="80"/>
      <c r="BB15" s="79"/>
      <c r="BC15" s="80"/>
      <c r="BD15" s="77"/>
      <c r="BE15" s="78"/>
      <c r="BH15" s="78"/>
      <c r="BJ15" s="77"/>
      <c r="BK15" s="78"/>
      <c r="CN15" s="79"/>
      <c r="CO15" s="80"/>
      <c r="CP15" s="393"/>
      <c r="CQ15" s="393"/>
      <c r="CR15" s="393"/>
      <c r="CS15" s="393"/>
      <c r="CT15" s="393"/>
      <c r="CU15" s="393"/>
      <c r="CV15" s="393"/>
      <c r="CW15" s="393"/>
      <c r="CX15" s="393"/>
      <c r="CY15" s="393"/>
      <c r="DA15" s="144"/>
      <c r="DB15" s="144"/>
    </row>
    <row r="16" spans="1:107" ht="58.5" hidden="1" thickBot="1" x14ac:dyDescent="0.4">
      <c r="A16" s="16" t="s">
        <v>64</v>
      </c>
      <c r="B16" s="18" t="s">
        <v>99</v>
      </c>
      <c r="C16" s="18">
        <v>20230014</v>
      </c>
      <c r="D16" s="18" t="s">
        <v>100</v>
      </c>
      <c r="E16" s="19"/>
      <c r="F16" s="19"/>
      <c r="G16" s="19"/>
      <c r="H16" s="47"/>
      <c r="I16" s="18" t="s">
        <v>101</v>
      </c>
      <c r="J16" s="19" t="s">
        <v>68</v>
      </c>
      <c r="K16" s="44" t="s">
        <v>102</v>
      </c>
      <c r="L16" s="19"/>
      <c r="M16" s="19"/>
      <c r="N16" s="19" t="s">
        <v>70</v>
      </c>
      <c r="O16" s="18" t="s">
        <v>103</v>
      </c>
      <c r="P16" s="18"/>
      <c r="Q16" s="18"/>
      <c r="R16" s="18"/>
      <c r="S16" s="18" t="s">
        <v>104</v>
      </c>
      <c r="T16" s="19"/>
      <c r="U16" s="19"/>
      <c r="V16" s="19"/>
      <c r="W16" s="19"/>
      <c r="X16" s="369"/>
      <c r="Y16" s="352" t="s">
        <v>105</v>
      </c>
      <c r="Z16" s="19"/>
      <c r="AA16" s="19"/>
      <c r="AB16" s="19"/>
      <c r="AC16" s="19"/>
      <c r="AD16" s="18" t="s">
        <v>106</v>
      </c>
      <c r="AE16" s="18" t="s">
        <v>106</v>
      </c>
      <c r="AF16" s="19"/>
      <c r="AG16" s="66"/>
      <c r="AH16" s="69"/>
      <c r="AI16" s="70"/>
      <c r="AJ16" s="77"/>
      <c r="AK16" s="78"/>
      <c r="AL16" s="77"/>
      <c r="AM16" s="78"/>
      <c r="AN16" s="77"/>
      <c r="AO16" s="78"/>
      <c r="AP16" s="77"/>
      <c r="AQ16" s="78"/>
      <c r="AR16" s="79"/>
      <c r="AS16" s="80"/>
      <c r="AT16" s="79"/>
      <c r="AU16" s="80"/>
      <c r="AV16" s="79"/>
      <c r="AW16" s="80"/>
      <c r="AX16" s="79"/>
      <c r="AY16" s="80"/>
      <c r="AZ16" s="79"/>
      <c r="BA16" s="80"/>
      <c r="BB16" s="79"/>
      <c r="BC16" s="80"/>
      <c r="BD16" s="77"/>
      <c r="BE16" s="78"/>
      <c r="BH16" s="78"/>
      <c r="BJ16" s="77"/>
      <c r="BK16" s="78"/>
      <c r="CN16" s="79"/>
      <c r="CO16" s="80"/>
      <c r="CP16" s="393"/>
      <c r="CQ16" s="393"/>
      <c r="CR16" s="393"/>
      <c r="CS16" s="393"/>
      <c r="CT16" s="393"/>
      <c r="CU16" s="393"/>
      <c r="CV16" s="393"/>
      <c r="CW16" s="393"/>
      <c r="CX16" s="393"/>
      <c r="CY16" s="393"/>
      <c r="DA16" s="144"/>
      <c r="DB16" s="144"/>
    </row>
    <row r="17" spans="1:106" ht="131" hidden="1" thickBot="1" x14ac:dyDescent="0.4">
      <c r="A17" s="16" t="s">
        <v>64</v>
      </c>
      <c r="B17" s="18" t="s">
        <v>107</v>
      </c>
      <c r="C17" s="18">
        <v>20230015</v>
      </c>
      <c r="D17" s="18" t="s">
        <v>108</v>
      </c>
      <c r="E17" s="19"/>
      <c r="F17" s="19"/>
      <c r="G17" s="19"/>
      <c r="H17" s="47"/>
      <c r="I17" s="28" t="s">
        <v>75</v>
      </c>
      <c r="J17" s="19" t="s">
        <v>68</v>
      </c>
      <c r="K17" s="44">
        <v>0</v>
      </c>
      <c r="L17" s="19"/>
      <c r="M17" s="19"/>
      <c r="N17" s="19" t="s">
        <v>70</v>
      </c>
      <c r="O17" s="18">
        <v>1</v>
      </c>
      <c r="P17" s="18"/>
      <c r="Q17" s="18"/>
      <c r="R17" s="18"/>
      <c r="S17" s="18">
        <v>1</v>
      </c>
      <c r="T17" s="19"/>
      <c r="U17" s="19"/>
      <c r="V17" s="19"/>
      <c r="W17" s="19"/>
      <c r="X17" s="369"/>
      <c r="Y17" s="352">
        <v>1</v>
      </c>
      <c r="Z17" s="19"/>
      <c r="AA17" s="19"/>
      <c r="AB17" s="19"/>
      <c r="AC17" s="19"/>
      <c r="AD17" s="19" t="s">
        <v>84</v>
      </c>
      <c r="AE17" s="18" t="s">
        <v>87</v>
      </c>
      <c r="AF17" s="19"/>
      <c r="AG17" s="66"/>
      <c r="AH17" s="69"/>
      <c r="AI17" s="70"/>
      <c r="AJ17" s="77"/>
      <c r="AK17" s="78"/>
      <c r="AL17" s="77"/>
      <c r="AM17" s="78"/>
      <c r="AN17" s="77"/>
      <c r="AO17" s="78"/>
      <c r="AP17" s="77"/>
      <c r="AQ17" s="78"/>
      <c r="AR17" s="79"/>
      <c r="AS17" s="80"/>
      <c r="AT17" s="79"/>
      <c r="AU17" s="80"/>
      <c r="AV17" s="79"/>
      <c r="AW17" s="80"/>
      <c r="AX17" s="79"/>
      <c r="AY17" s="80"/>
      <c r="AZ17" s="79"/>
      <c r="BA17" s="80"/>
      <c r="BB17" s="79"/>
      <c r="BC17" s="80"/>
      <c r="BD17" s="77"/>
      <c r="BE17" s="78"/>
      <c r="BH17" s="78"/>
      <c r="BJ17" s="77"/>
      <c r="BK17" s="78"/>
      <c r="CN17" s="79"/>
      <c r="CO17" s="80"/>
      <c r="CP17" s="393"/>
      <c r="CQ17" s="393"/>
      <c r="CR17" s="393"/>
      <c r="CS17" s="393"/>
      <c r="CT17" s="393"/>
      <c r="CU17" s="393"/>
      <c r="CV17" s="393"/>
      <c r="CW17" s="393"/>
      <c r="CX17" s="393"/>
      <c r="CY17" s="393"/>
      <c r="DA17" s="144"/>
      <c r="DB17" s="144"/>
    </row>
    <row r="18" spans="1:106" ht="131" hidden="1" thickBot="1" x14ac:dyDescent="0.4">
      <c r="A18" s="16" t="s">
        <v>64</v>
      </c>
      <c r="B18" s="18" t="s">
        <v>107</v>
      </c>
      <c r="C18" s="18">
        <v>20230016</v>
      </c>
      <c r="D18" s="20" t="s">
        <v>109</v>
      </c>
      <c r="E18" s="19"/>
      <c r="F18" s="19"/>
      <c r="G18" s="19"/>
      <c r="H18" s="47"/>
      <c r="I18" s="28" t="s">
        <v>75</v>
      </c>
      <c r="J18" s="19" t="s">
        <v>68</v>
      </c>
      <c r="K18" s="44">
        <v>9</v>
      </c>
      <c r="L18" s="19"/>
      <c r="M18" s="19"/>
      <c r="N18" s="19" t="s">
        <v>70</v>
      </c>
      <c r="O18" s="20">
        <v>5</v>
      </c>
      <c r="P18" s="20"/>
      <c r="Q18" s="20"/>
      <c r="R18" s="20"/>
      <c r="S18" s="20">
        <v>3</v>
      </c>
      <c r="T18" s="19"/>
      <c r="U18" s="19"/>
      <c r="V18" s="19"/>
      <c r="W18" s="19"/>
      <c r="X18" s="369"/>
      <c r="Y18" s="350">
        <v>3</v>
      </c>
      <c r="Z18" s="19"/>
      <c r="AA18" s="19"/>
      <c r="AB18" s="19"/>
      <c r="AC18" s="19"/>
      <c r="AD18" s="18" t="s">
        <v>71</v>
      </c>
      <c r="AE18" s="18" t="s">
        <v>82</v>
      </c>
      <c r="AF18" s="19"/>
      <c r="AG18" s="66"/>
      <c r="AH18" s="69"/>
      <c r="AI18" s="70"/>
      <c r="AJ18" s="77"/>
      <c r="AK18" s="78"/>
      <c r="AL18" s="77"/>
      <c r="AM18" s="78"/>
      <c r="AN18" s="77"/>
      <c r="AO18" s="78"/>
      <c r="AP18" s="77"/>
      <c r="AQ18" s="78"/>
      <c r="AR18" s="79"/>
      <c r="AS18" s="80"/>
      <c r="AT18" s="79"/>
      <c r="AU18" s="80"/>
      <c r="AV18" s="79"/>
      <c r="AW18" s="80"/>
      <c r="AX18" s="79"/>
      <c r="AY18" s="80"/>
      <c r="AZ18" s="79"/>
      <c r="BA18" s="80"/>
      <c r="BB18" s="79"/>
      <c r="BC18" s="80"/>
      <c r="BD18" s="77"/>
      <c r="BE18" s="78"/>
      <c r="BH18" s="78"/>
      <c r="BJ18" s="77"/>
      <c r="BK18" s="78"/>
      <c r="CN18" s="79"/>
      <c r="CO18" s="80"/>
      <c r="CP18" s="393"/>
      <c r="CQ18" s="393"/>
      <c r="CR18" s="393"/>
      <c r="CS18" s="393"/>
      <c r="CT18" s="393"/>
      <c r="CU18" s="393"/>
      <c r="CV18" s="393"/>
      <c r="CW18" s="393"/>
      <c r="CX18" s="393"/>
      <c r="CY18" s="393"/>
      <c r="DA18" s="144"/>
      <c r="DB18" s="144"/>
    </row>
    <row r="19" spans="1:106" ht="131" hidden="1" thickBot="1" x14ac:dyDescent="0.4">
      <c r="A19" s="16" t="s">
        <v>64</v>
      </c>
      <c r="B19" s="18" t="s">
        <v>110</v>
      </c>
      <c r="C19" s="18">
        <v>20230017</v>
      </c>
      <c r="D19" s="20" t="s">
        <v>111</v>
      </c>
      <c r="E19" s="19"/>
      <c r="F19" s="19"/>
      <c r="G19" s="19"/>
      <c r="H19" s="47"/>
      <c r="I19" s="30" t="s">
        <v>75</v>
      </c>
      <c r="J19" s="19" t="s">
        <v>68</v>
      </c>
      <c r="K19" s="43">
        <v>0</v>
      </c>
      <c r="L19" s="19"/>
      <c r="M19" s="19"/>
      <c r="N19" s="19" t="s">
        <v>70</v>
      </c>
      <c r="O19" s="20">
        <v>0</v>
      </c>
      <c r="P19" s="20"/>
      <c r="Q19" s="20"/>
      <c r="R19" s="20"/>
      <c r="S19" s="20">
        <v>1</v>
      </c>
      <c r="T19" s="19"/>
      <c r="U19" s="19"/>
      <c r="V19" s="19"/>
      <c r="W19" s="19"/>
      <c r="X19" s="369"/>
      <c r="Y19" s="350">
        <v>2</v>
      </c>
      <c r="Z19" s="19"/>
      <c r="AA19" s="19"/>
      <c r="AB19" s="19"/>
      <c r="AC19" s="19"/>
      <c r="AD19" s="20" t="s">
        <v>95</v>
      </c>
      <c r="AE19" s="21" t="s">
        <v>112</v>
      </c>
      <c r="AF19" s="19"/>
      <c r="AG19" s="66"/>
      <c r="AH19" s="69"/>
      <c r="AI19" s="70"/>
      <c r="AJ19" s="77"/>
      <c r="AK19" s="78"/>
      <c r="AL19" s="77"/>
      <c r="AM19" s="78"/>
      <c r="AN19" s="77"/>
      <c r="AO19" s="78"/>
      <c r="AP19" s="77"/>
      <c r="AQ19" s="78"/>
      <c r="AR19" s="79"/>
      <c r="AS19" s="80"/>
      <c r="AT19" s="79"/>
      <c r="AU19" s="80"/>
      <c r="AV19" s="79"/>
      <c r="AW19" s="80"/>
      <c r="AX19" s="79"/>
      <c r="AY19" s="80"/>
      <c r="AZ19" s="79"/>
      <c r="BA19" s="80"/>
      <c r="BB19" s="79"/>
      <c r="BC19" s="80"/>
      <c r="BD19" s="77"/>
      <c r="BE19" s="78"/>
      <c r="BH19" s="78"/>
      <c r="BJ19" s="77"/>
      <c r="BK19" s="78"/>
      <c r="CN19" s="79"/>
      <c r="CO19" s="80"/>
      <c r="CP19" s="393"/>
      <c r="CQ19" s="393"/>
      <c r="CR19" s="393"/>
      <c r="CS19" s="393"/>
      <c r="CT19" s="393"/>
      <c r="CU19" s="393"/>
      <c r="CV19" s="393"/>
      <c r="CW19" s="393"/>
      <c r="CX19" s="393"/>
      <c r="CY19" s="393"/>
      <c r="DA19" s="144"/>
      <c r="DB19" s="144"/>
    </row>
    <row r="20" spans="1:106" ht="131" hidden="1" thickBot="1" x14ac:dyDescent="0.4">
      <c r="A20" s="16" t="s">
        <v>64</v>
      </c>
      <c r="B20" s="18" t="s">
        <v>107</v>
      </c>
      <c r="C20" s="18">
        <v>20230018</v>
      </c>
      <c r="D20" s="18" t="s">
        <v>113</v>
      </c>
      <c r="E20" s="19"/>
      <c r="F20" s="19"/>
      <c r="G20" s="19"/>
      <c r="H20" s="47"/>
      <c r="I20" s="28" t="s">
        <v>75</v>
      </c>
      <c r="J20" s="19" t="s">
        <v>68</v>
      </c>
      <c r="K20" s="44">
        <v>0</v>
      </c>
      <c r="L20" s="19"/>
      <c r="M20" s="19"/>
      <c r="N20" s="19" t="s">
        <v>70</v>
      </c>
      <c r="O20" s="18">
        <v>0</v>
      </c>
      <c r="P20" s="18"/>
      <c r="Q20" s="18"/>
      <c r="R20" s="18"/>
      <c r="S20" s="18">
        <v>1</v>
      </c>
      <c r="T20" s="19"/>
      <c r="U20" s="19"/>
      <c r="V20" s="19"/>
      <c r="W20" s="19"/>
      <c r="X20" s="369"/>
      <c r="Y20" s="352">
        <v>1</v>
      </c>
      <c r="Z20" s="19"/>
      <c r="AA20" s="19"/>
      <c r="AB20" s="19"/>
      <c r="AC20" s="19"/>
      <c r="AD20" s="18" t="s">
        <v>95</v>
      </c>
      <c r="AE20" s="19" t="s">
        <v>114</v>
      </c>
      <c r="AF20" s="19"/>
      <c r="AG20" s="66"/>
      <c r="AH20" s="69"/>
      <c r="AI20" s="70"/>
      <c r="AJ20" s="77"/>
      <c r="AK20" s="78"/>
      <c r="AL20" s="77"/>
      <c r="AM20" s="78"/>
      <c r="AN20" s="77"/>
      <c r="AO20" s="78"/>
      <c r="AP20" s="77"/>
      <c r="AQ20" s="78"/>
      <c r="AR20" s="79"/>
      <c r="AS20" s="80"/>
      <c r="AT20" s="79"/>
      <c r="AU20" s="80"/>
      <c r="AV20" s="79"/>
      <c r="AW20" s="80"/>
      <c r="AX20" s="79"/>
      <c r="AY20" s="80"/>
      <c r="AZ20" s="79"/>
      <c r="BA20" s="80"/>
      <c r="BB20" s="79"/>
      <c r="BC20" s="80"/>
      <c r="BD20" s="77"/>
      <c r="BE20" s="78"/>
      <c r="BH20" s="78"/>
      <c r="BJ20" s="77"/>
      <c r="BK20" s="78"/>
      <c r="CN20" s="79"/>
      <c r="CO20" s="80"/>
      <c r="CP20" s="393"/>
      <c r="CQ20" s="393"/>
      <c r="CR20" s="393"/>
      <c r="CS20" s="393"/>
      <c r="CT20" s="393"/>
      <c r="CU20" s="393"/>
      <c r="CV20" s="393"/>
      <c r="CW20" s="393"/>
      <c r="CX20" s="393"/>
      <c r="CY20" s="393"/>
      <c r="DA20" s="144"/>
      <c r="DB20" s="144"/>
    </row>
    <row r="21" spans="1:106" ht="131" hidden="1" thickBot="1" x14ac:dyDescent="0.4">
      <c r="A21" s="16" t="s">
        <v>64</v>
      </c>
      <c r="B21" s="18" t="s">
        <v>107</v>
      </c>
      <c r="C21" s="18">
        <v>20230019</v>
      </c>
      <c r="D21" s="18" t="s">
        <v>115</v>
      </c>
      <c r="E21" s="19"/>
      <c r="F21" s="19"/>
      <c r="G21" s="19"/>
      <c r="H21" s="47"/>
      <c r="I21" s="28" t="s">
        <v>75</v>
      </c>
      <c r="J21" s="19" t="s">
        <v>68</v>
      </c>
      <c r="K21" s="44">
        <v>0</v>
      </c>
      <c r="L21" s="19"/>
      <c r="M21" s="19"/>
      <c r="N21" s="19" t="s">
        <v>70</v>
      </c>
      <c r="O21" s="18">
        <v>1</v>
      </c>
      <c r="P21" s="18"/>
      <c r="Q21" s="18"/>
      <c r="R21" s="18"/>
      <c r="S21" s="18">
        <v>1</v>
      </c>
      <c r="T21" s="19"/>
      <c r="U21" s="19"/>
      <c r="V21" s="19"/>
      <c r="W21" s="19"/>
      <c r="X21" s="369"/>
      <c r="Y21" s="352">
        <v>1</v>
      </c>
      <c r="Z21" s="19"/>
      <c r="AA21" s="19"/>
      <c r="AB21" s="19"/>
      <c r="AC21" s="19"/>
      <c r="AD21" s="18" t="s">
        <v>95</v>
      </c>
      <c r="AE21" s="19" t="s">
        <v>114</v>
      </c>
      <c r="AF21" s="19"/>
      <c r="AG21" s="66"/>
      <c r="AH21" s="69"/>
      <c r="AI21" s="70"/>
      <c r="AJ21" s="77"/>
      <c r="AK21" s="78"/>
      <c r="AL21" s="77"/>
      <c r="AM21" s="78"/>
      <c r="AN21" s="77"/>
      <c r="AO21" s="78"/>
      <c r="AP21" s="77"/>
      <c r="AQ21" s="78"/>
      <c r="AR21" s="79"/>
      <c r="AS21" s="80"/>
      <c r="AT21" s="79"/>
      <c r="AU21" s="80"/>
      <c r="AV21" s="79"/>
      <c r="AW21" s="80"/>
      <c r="AX21" s="79"/>
      <c r="AY21" s="80"/>
      <c r="AZ21" s="79"/>
      <c r="BA21" s="80"/>
      <c r="BB21" s="79"/>
      <c r="BC21" s="80"/>
      <c r="BD21" s="77"/>
      <c r="BE21" s="78"/>
      <c r="BH21" s="78"/>
      <c r="BJ21" s="77"/>
      <c r="BK21" s="78"/>
      <c r="CN21" s="79"/>
      <c r="CO21" s="80"/>
      <c r="CP21" s="393"/>
      <c r="CQ21" s="393"/>
      <c r="CR21" s="393"/>
      <c r="CS21" s="393"/>
      <c r="CT21" s="393"/>
      <c r="CU21" s="393"/>
      <c r="CV21" s="393"/>
      <c r="CW21" s="393"/>
      <c r="CX21" s="393"/>
      <c r="CY21" s="393"/>
      <c r="DA21" s="144"/>
      <c r="DB21" s="144"/>
    </row>
    <row r="22" spans="1:106" ht="145.5" hidden="1" thickBot="1" x14ac:dyDescent="0.4">
      <c r="A22" s="16" t="s">
        <v>64</v>
      </c>
      <c r="B22" s="18" t="s">
        <v>116</v>
      </c>
      <c r="C22" s="18">
        <v>20230020</v>
      </c>
      <c r="D22" s="18" t="s">
        <v>117</v>
      </c>
      <c r="E22" s="19"/>
      <c r="F22" s="19"/>
      <c r="G22" s="19"/>
      <c r="H22" s="47"/>
      <c r="I22" s="28" t="s">
        <v>67</v>
      </c>
      <c r="J22" s="19" t="s">
        <v>68</v>
      </c>
      <c r="K22" s="44">
        <v>0</v>
      </c>
      <c r="L22" s="19"/>
      <c r="M22" s="19"/>
      <c r="N22" s="19" t="s">
        <v>70</v>
      </c>
      <c r="O22" s="50">
        <v>1</v>
      </c>
      <c r="P22" s="50"/>
      <c r="Q22" s="50"/>
      <c r="R22" s="50"/>
      <c r="S22" s="45">
        <v>1</v>
      </c>
      <c r="T22" s="19"/>
      <c r="U22" s="19"/>
      <c r="V22" s="19"/>
      <c r="W22" s="19"/>
      <c r="X22" s="369"/>
      <c r="Y22" s="351">
        <v>1</v>
      </c>
      <c r="Z22" s="19"/>
      <c r="AA22" s="19"/>
      <c r="AB22" s="19"/>
      <c r="AC22" s="19"/>
      <c r="AD22" s="18" t="s">
        <v>118</v>
      </c>
      <c r="AE22" s="18" t="s">
        <v>119</v>
      </c>
      <c r="AF22" s="19"/>
      <c r="AG22" s="66"/>
      <c r="AH22" s="69"/>
      <c r="AI22" s="70"/>
      <c r="AJ22" s="77"/>
      <c r="AK22" s="78"/>
      <c r="AL22" s="77"/>
      <c r="AM22" s="78"/>
      <c r="AN22" s="77"/>
      <c r="AO22" s="78"/>
      <c r="AP22" s="77"/>
      <c r="AQ22" s="78"/>
      <c r="AR22" s="79"/>
      <c r="AS22" s="80"/>
      <c r="AT22" s="79"/>
      <c r="AU22" s="80"/>
      <c r="AV22" s="79"/>
      <c r="AW22" s="80"/>
      <c r="AX22" s="79"/>
      <c r="AY22" s="80"/>
      <c r="AZ22" s="79"/>
      <c r="BA22" s="80"/>
      <c r="BB22" s="79"/>
      <c r="BC22" s="80"/>
      <c r="BD22" s="77"/>
      <c r="BE22" s="78"/>
      <c r="BH22" s="78"/>
      <c r="BJ22" s="77"/>
      <c r="BK22" s="78"/>
      <c r="CN22" s="79"/>
      <c r="CO22" s="80"/>
      <c r="CP22" s="393"/>
      <c r="CQ22" s="393"/>
      <c r="CR22" s="393"/>
      <c r="CS22" s="393"/>
      <c r="CT22" s="393"/>
      <c r="CU22" s="393"/>
      <c r="CV22" s="393"/>
      <c r="CW22" s="393"/>
      <c r="CX22" s="393"/>
      <c r="CY22" s="393"/>
      <c r="DA22" s="144"/>
      <c r="DB22" s="144"/>
    </row>
    <row r="23" spans="1:106" ht="189" hidden="1" thickBot="1" x14ac:dyDescent="0.4">
      <c r="A23" s="16" t="s">
        <v>64</v>
      </c>
      <c r="B23" s="18" t="s">
        <v>120</v>
      </c>
      <c r="C23" s="18">
        <v>20230021</v>
      </c>
      <c r="D23" s="20" t="s">
        <v>121</v>
      </c>
      <c r="E23" s="19"/>
      <c r="F23" s="19"/>
      <c r="G23" s="19"/>
      <c r="H23" s="47"/>
      <c r="I23" s="30" t="s">
        <v>75</v>
      </c>
      <c r="J23" s="19" t="s">
        <v>68</v>
      </c>
      <c r="K23" s="43" t="s">
        <v>69</v>
      </c>
      <c r="L23" s="19"/>
      <c r="M23" s="19"/>
      <c r="N23" s="19" t="s">
        <v>70</v>
      </c>
      <c r="O23" s="20">
        <v>300</v>
      </c>
      <c r="P23" s="20"/>
      <c r="Q23" s="20"/>
      <c r="R23" s="20"/>
      <c r="S23" s="20">
        <v>1000</v>
      </c>
      <c r="T23" s="19"/>
      <c r="U23" s="19"/>
      <c r="V23" s="19"/>
      <c r="W23" s="19"/>
      <c r="X23" s="369"/>
      <c r="Y23" s="350">
        <v>1000</v>
      </c>
      <c r="Z23" s="19"/>
      <c r="AA23" s="19"/>
      <c r="AB23" s="19"/>
      <c r="AC23" s="19"/>
      <c r="AD23" s="20" t="s">
        <v>71</v>
      </c>
      <c r="AE23" s="21" t="s">
        <v>72</v>
      </c>
      <c r="AF23" s="19"/>
      <c r="AG23" s="66"/>
      <c r="AH23" s="69"/>
      <c r="AI23" s="70"/>
      <c r="AJ23" s="77"/>
      <c r="AK23" s="78"/>
      <c r="AL23" s="77"/>
      <c r="AM23" s="78"/>
      <c r="AN23" s="77"/>
      <c r="AO23" s="78"/>
      <c r="AP23" s="77"/>
      <c r="AQ23" s="78"/>
      <c r="AR23" s="79"/>
      <c r="AS23" s="80"/>
      <c r="AT23" s="79"/>
      <c r="AU23" s="80"/>
      <c r="AV23" s="79"/>
      <c r="AW23" s="80"/>
      <c r="AX23" s="79"/>
      <c r="AY23" s="80"/>
      <c r="AZ23" s="79"/>
      <c r="BA23" s="80"/>
      <c r="BB23" s="79"/>
      <c r="BC23" s="80"/>
      <c r="BD23" s="77"/>
      <c r="BE23" s="78"/>
      <c r="BH23" s="78"/>
      <c r="BJ23" s="77"/>
      <c r="BK23" s="78"/>
      <c r="CN23" s="79"/>
      <c r="CO23" s="80"/>
      <c r="CP23" s="393"/>
      <c r="CQ23" s="393"/>
      <c r="CR23" s="393"/>
      <c r="CS23" s="393"/>
      <c r="CT23" s="393"/>
      <c r="CU23" s="393"/>
      <c r="CV23" s="393"/>
      <c r="CW23" s="393"/>
      <c r="CX23" s="393"/>
      <c r="CY23" s="393"/>
      <c r="DA23" s="144"/>
      <c r="DB23" s="144"/>
    </row>
    <row r="24" spans="1:106" ht="189" hidden="1" thickBot="1" x14ac:dyDescent="0.4">
      <c r="A24" s="16" t="s">
        <v>64</v>
      </c>
      <c r="B24" s="18" t="s">
        <v>120</v>
      </c>
      <c r="C24" s="18">
        <v>20230022</v>
      </c>
      <c r="D24" s="20" t="s">
        <v>122</v>
      </c>
      <c r="E24" s="19"/>
      <c r="F24" s="19"/>
      <c r="G24" s="19"/>
      <c r="H24" s="47"/>
      <c r="I24" s="30" t="s">
        <v>75</v>
      </c>
      <c r="J24" s="19" t="s">
        <v>68</v>
      </c>
      <c r="K24" s="43">
        <v>0</v>
      </c>
      <c r="L24" s="19"/>
      <c r="M24" s="19"/>
      <c r="N24" s="19" t="s">
        <v>70</v>
      </c>
      <c r="O24" s="20">
        <v>100</v>
      </c>
      <c r="P24" s="20"/>
      <c r="Q24" s="20"/>
      <c r="R24" s="20"/>
      <c r="S24" s="20">
        <v>100</v>
      </c>
      <c r="T24" s="19"/>
      <c r="U24" s="19"/>
      <c r="V24" s="19"/>
      <c r="W24" s="19"/>
      <c r="X24" s="369"/>
      <c r="Y24" s="350">
        <v>100</v>
      </c>
      <c r="Z24" s="19"/>
      <c r="AA24" s="19"/>
      <c r="AB24" s="19"/>
      <c r="AC24" s="19"/>
      <c r="AD24" s="20" t="s">
        <v>71</v>
      </c>
      <c r="AE24" s="21" t="s">
        <v>123</v>
      </c>
      <c r="AF24" s="19"/>
      <c r="AG24" s="66"/>
      <c r="AH24" s="69"/>
      <c r="AI24" s="70"/>
      <c r="AJ24" s="77"/>
      <c r="AK24" s="78"/>
      <c r="AL24" s="77"/>
      <c r="AM24" s="78"/>
      <c r="AN24" s="77"/>
      <c r="AO24" s="78"/>
      <c r="AP24" s="77"/>
      <c r="AQ24" s="78"/>
      <c r="AR24" s="79"/>
      <c r="AS24" s="80"/>
      <c r="AT24" s="79"/>
      <c r="AU24" s="80"/>
      <c r="AV24" s="79"/>
      <c r="AW24" s="80"/>
      <c r="AX24" s="79"/>
      <c r="AY24" s="80"/>
      <c r="AZ24" s="79"/>
      <c r="BA24" s="80"/>
      <c r="BB24" s="79"/>
      <c r="BC24" s="80"/>
      <c r="BD24" s="77"/>
      <c r="BE24" s="78"/>
      <c r="BH24" s="78"/>
      <c r="BJ24" s="77"/>
      <c r="BK24" s="78"/>
      <c r="CN24" s="79"/>
      <c r="CO24" s="80"/>
      <c r="CP24" s="393"/>
      <c r="CQ24" s="393"/>
      <c r="CR24" s="393"/>
      <c r="CS24" s="393"/>
      <c r="CT24" s="393"/>
      <c r="CU24" s="393"/>
      <c r="CV24" s="393"/>
      <c r="CW24" s="393"/>
      <c r="CX24" s="393"/>
      <c r="CY24" s="393"/>
      <c r="DA24" s="144"/>
      <c r="DB24" s="144"/>
    </row>
    <row r="25" spans="1:106" ht="131" hidden="1" thickBot="1" x14ac:dyDescent="0.4">
      <c r="A25" s="16" t="s">
        <v>64</v>
      </c>
      <c r="B25" s="18" t="s">
        <v>124</v>
      </c>
      <c r="C25" s="18">
        <v>20230023</v>
      </c>
      <c r="D25" s="18" t="s">
        <v>125</v>
      </c>
      <c r="E25" s="19"/>
      <c r="F25" s="19"/>
      <c r="G25" s="19"/>
      <c r="H25" s="47"/>
      <c r="I25" s="28" t="s">
        <v>75</v>
      </c>
      <c r="J25" s="19" t="s">
        <v>68</v>
      </c>
      <c r="K25" s="44">
        <v>0</v>
      </c>
      <c r="L25" s="19"/>
      <c r="M25" s="19"/>
      <c r="N25" s="19" t="s">
        <v>70</v>
      </c>
      <c r="O25" s="18">
        <v>0</v>
      </c>
      <c r="P25" s="18"/>
      <c r="Q25" s="18"/>
      <c r="R25" s="18"/>
      <c r="S25" s="18">
        <v>1</v>
      </c>
      <c r="T25" s="19"/>
      <c r="U25" s="19"/>
      <c r="V25" s="19"/>
      <c r="W25" s="19"/>
      <c r="X25" s="369"/>
      <c r="Y25" s="352">
        <v>1</v>
      </c>
      <c r="Z25" s="19"/>
      <c r="AA25" s="19"/>
      <c r="AB25" s="19"/>
      <c r="AC25" s="19"/>
      <c r="AD25" s="18" t="s">
        <v>95</v>
      </c>
      <c r="AE25" s="19" t="s">
        <v>114</v>
      </c>
      <c r="AF25" s="19"/>
      <c r="AG25" s="66"/>
      <c r="AH25" s="69"/>
      <c r="AI25" s="70"/>
      <c r="AJ25" s="77"/>
      <c r="AK25" s="78"/>
      <c r="AL25" s="77"/>
      <c r="AM25" s="78"/>
      <c r="AN25" s="77"/>
      <c r="AO25" s="78"/>
      <c r="AP25" s="77"/>
      <c r="AQ25" s="78"/>
      <c r="AR25" s="79"/>
      <c r="AS25" s="80"/>
      <c r="AT25" s="79"/>
      <c r="AU25" s="80"/>
      <c r="AV25" s="79"/>
      <c r="AW25" s="80"/>
      <c r="AX25" s="79"/>
      <c r="AY25" s="80"/>
      <c r="AZ25" s="79"/>
      <c r="BA25" s="80"/>
      <c r="BB25" s="79"/>
      <c r="BC25" s="80"/>
      <c r="BD25" s="77"/>
      <c r="BE25" s="78"/>
      <c r="BH25" s="78"/>
      <c r="BJ25" s="77"/>
      <c r="BK25" s="78"/>
      <c r="CN25" s="79"/>
      <c r="CO25" s="80"/>
      <c r="CP25" s="393"/>
      <c r="CQ25" s="393"/>
      <c r="CR25" s="393"/>
      <c r="CS25" s="393"/>
      <c r="CT25" s="393"/>
      <c r="CU25" s="393"/>
      <c r="CV25" s="393"/>
      <c r="CW25" s="393"/>
      <c r="CX25" s="393"/>
      <c r="CY25" s="393"/>
      <c r="DA25" s="144"/>
      <c r="DB25" s="144"/>
    </row>
    <row r="26" spans="1:106" ht="174.5" hidden="1" thickBot="1" x14ac:dyDescent="0.4">
      <c r="A26" s="16" t="s">
        <v>64</v>
      </c>
      <c r="B26" s="18" t="s">
        <v>126</v>
      </c>
      <c r="C26" s="18">
        <v>20230024</v>
      </c>
      <c r="D26" s="18" t="s">
        <v>127</v>
      </c>
      <c r="E26" s="19"/>
      <c r="F26" s="19"/>
      <c r="G26" s="19"/>
      <c r="H26" s="47"/>
      <c r="I26" s="28" t="s">
        <v>75</v>
      </c>
      <c r="J26" s="19" t="s">
        <v>68</v>
      </c>
      <c r="K26" s="44">
        <v>0</v>
      </c>
      <c r="L26" s="19"/>
      <c r="M26" s="19"/>
      <c r="N26" s="19" t="s">
        <v>70</v>
      </c>
      <c r="O26" s="18">
        <v>90</v>
      </c>
      <c r="P26" s="18"/>
      <c r="Q26" s="18"/>
      <c r="R26" s="18"/>
      <c r="S26" s="18">
        <v>130</v>
      </c>
      <c r="T26" s="19"/>
      <c r="U26" s="19"/>
      <c r="V26" s="19"/>
      <c r="W26" s="19"/>
      <c r="X26" s="369"/>
      <c r="Y26" s="352">
        <v>140</v>
      </c>
      <c r="Z26" s="19"/>
      <c r="AA26" s="19"/>
      <c r="AB26" s="19"/>
      <c r="AC26" s="19"/>
      <c r="AD26" s="18" t="s">
        <v>71</v>
      </c>
      <c r="AE26" s="18" t="s">
        <v>128</v>
      </c>
      <c r="AF26" s="19"/>
      <c r="AG26" s="66"/>
      <c r="AH26" s="69"/>
      <c r="AI26" s="70"/>
      <c r="AJ26" s="77"/>
      <c r="AK26" s="78"/>
      <c r="AL26" s="77"/>
      <c r="AM26" s="78"/>
      <c r="AN26" s="77"/>
      <c r="AO26" s="78"/>
      <c r="AP26" s="77"/>
      <c r="AQ26" s="78"/>
      <c r="AR26" s="79"/>
      <c r="AS26" s="80"/>
      <c r="AT26" s="79"/>
      <c r="AU26" s="80"/>
      <c r="AV26" s="79"/>
      <c r="AW26" s="80"/>
      <c r="AX26" s="79"/>
      <c r="AY26" s="80"/>
      <c r="AZ26" s="79"/>
      <c r="BA26" s="80"/>
      <c r="BB26" s="79"/>
      <c r="BC26" s="80"/>
      <c r="BD26" s="77"/>
      <c r="BE26" s="78"/>
      <c r="BH26" s="78"/>
      <c r="BJ26" s="77"/>
      <c r="BK26" s="78"/>
      <c r="CN26" s="79"/>
      <c r="CO26" s="80"/>
      <c r="CP26" s="393"/>
      <c r="CQ26" s="393"/>
      <c r="CR26" s="393"/>
      <c r="CS26" s="393"/>
      <c r="CT26" s="393"/>
      <c r="CU26" s="393"/>
      <c r="CV26" s="393"/>
      <c r="CW26" s="393"/>
      <c r="CX26" s="393"/>
      <c r="CY26" s="393"/>
      <c r="DA26" s="144"/>
      <c r="DB26" s="144"/>
    </row>
    <row r="27" spans="1:106" ht="160" hidden="1" thickBot="1" x14ac:dyDescent="0.4">
      <c r="A27" s="16" t="s">
        <v>64</v>
      </c>
      <c r="B27" s="18" t="s">
        <v>129</v>
      </c>
      <c r="C27" s="18">
        <v>20230025</v>
      </c>
      <c r="D27" s="18" t="s">
        <v>130</v>
      </c>
      <c r="E27" s="19"/>
      <c r="F27" s="19"/>
      <c r="G27" s="19"/>
      <c r="H27" s="47"/>
      <c r="I27" s="18" t="s">
        <v>101</v>
      </c>
      <c r="J27" s="19" t="s">
        <v>68</v>
      </c>
      <c r="K27" s="44" t="s">
        <v>131</v>
      </c>
      <c r="L27" s="19"/>
      <c r="M27" s="19"/>
      <c r="N27" s="19" t="s">
        <v>70</v>
      </c>
      <c r="O27" s="18" t="s">
        <v>132</v>
      </c>
      <c r="P27" s="18"/>
      <c r="Q27" s="18"/>
      <c r="R27" s="18"/>
      <c r="S27" s="18" t="s">
        <v>133</v>
      </c>
      <c r="T27" s="19"/>
      <c r="U27" s="19"/>
      <c r="V27" s="19"/>
      <c r="W27" s="19"/>
      <c r="X27" s="369"/>
      <c r="Y27" s="352" t="s">
        <v>134</v>
      </c>
      <c r="Z27" s="19"/>
      <c r="AA27" s="19"/>
      <c r="AB27" s="19"/>
      <c r="AC27" s="19"/>
      <c r="AD27" s="18" t="s">
        <v>106</v>
      </c>
      <c r="AE27" s="18" t="s">
        <v>106</v>
      </c>
      <c r="AF27" s="19"/>
      <c r="AG27" s="66"/>
      <c r="AH27" s="69"/>
      <c r="AI27" s="70"/>
      <c r="AJ27" s="77"/>
      <c r="AK27" s="78"/>
      <c r="AL27" s="77"/>
      <c r="AM27" s="78"/>
      <c r="AN27" s="77"/>
      <c r="AO27" s="78"/>
      <c r="AP27" s="77"/>
      <c r="AQ27" s="78"/>
      <c r="AR27" s="79"/>
      <c r="AS27" s="80"/>
      <c r="AT27" s="79"/>
      <c r="AU27" s="80"/>
      <c r="AV27" s="79"/>
      <c r="AW27" s="80"/>
      <c r="AX27" s="79"/>
      <c r="AY27" s="80"/>
      <c r="AZ27" s="79"/>
      <c r="BA27" s="80"/>
      <c r="BB27" s="79"/>
      <c r="BC27" s="80"/>
      <c r="BD27" s="77"/>
      <c r="BE27" s="78"/>
      <c r="BH27" s="78"/>
      <c r="BJ27" s="77"/>
      <c r="BK27" s="78"/>
      <c r="CN27" s="79"/>
      <c r="CO27" s="80"/>
      <c r="CP27" s="393"/>
      <c r="CQ27" s="393"/>
      <c r="CR27" s="393"/>
      <c r="CS27" s="393"/>
      <c r="CT27" s="393"/>
      <c r="CU27" s="393"/>
      <c r="CV27" s="393"/>
      <c r="CW27" s="393"/>
      <c r="CX27" s="393"/>
      <c r="CY27" s="393"/>
      <c r="DA27" s="144"/>
      <c r="DB27" s="144"/>
    </row>
    <row r="28" spans="1:106" ht="58.5" hidden="1" thickBot="1" x14ac:dyDescent="0.4">
      <c r="A28" s="16" t="s">
        <v>64</v>
      </c>
      <c r="B28" s="18" t="s">
        <v>135</v>
      </c>
      <c r="C28" s="18">
        <v>20230026</v>
      </c>
      <c r="D28" s="18" t="s">
        <v>136</v>
      </c>
      <c r="E28" s="19"/>
      <c r="F28" s="19"/>
      <c r="G28" s="19"/>
      <c r="H28" s="47"/>
      <c r="I28" s="28" t="s">
        <v>75</v>
      </c>
      <c r="J28" s="19" t="s">
        <v>68</v>
      </c>
      <c r="K28" s="44">
        <v>360</v>
      </c>
      <c r="L28" s="19"/>
      <c r="M28" s="19"/>
      <c r="N28" s="19" t="s">
        <v>70</v>
      </c>
      <c r="O28" s="18">
        <v>90</v>
      </c>
      <c r="P28" s="18"/>
      <c r="Q28" s="18"/>
      <c r="R28" s="18"/>
      <c r="S28" s="18">
        <v>90</v>
      </c>
      <c r="T28" s="19"/>
      <c r="U28" s="19"/>
      <c r="V28" s="19"/>
      <c r="W28" s="19"/>
      <c r="X28" s="369"/>
      <c r="Y28" s="352">
        <v>90</v>
      </c>
      <c r="Z28" s="19"/>
      <c r="AA28" s="19"/>
      <c r="AB28" s="19"/>
      <c r="AC28" s="19"/>
      <c r="AD28" s="18" t="s">
        <v>71</v>
      </c>
      <c r="AE28" s="18" t="s">
        <v>82</v>
      </c>
      <c r="AF28" s="19"/>
      <c r="AG28" s="66"/>
      <c r="AH28" s="69"/>
      <c r="AI28" s="70"/>
      <c r="AJ28" s="77"/>
      <c r="AK28" s="78"/>
      <c r="AL28" s="77"/>
      <c r="AM28" s="78"/>
      <c r="AN28" s="77"/>
      <c r="AO28" s="78"/>
      <c r="AP28" s="77"/>
      <c r="AQ28" s="78"/>
      <c r="AR28" s="79"/>
      <c r="AS28" s="80"/>
      <c r="AT28" s="79"/>
      <c r="AU28" s="80"/>
      <c r="AV28" s="79"/>
      <c r="AW28" s="80"/>
      <c r="AX28" s="79"/>
      <c r="AY28" s="80"/>
      <c r="AZ28" s="79"/>
      <c r="BA28" s="80"/>
      <c r="BB28" s="79"/>
      <c r="BC28" s="80"/>
      <c r="BD28" s="77"/>
      <c r="BE28" s="78"/>
      <c r="BH28" s="78"/>
      <c r="BJ28" s="77"/>
      <c r="BK28" s="78"/>
      <c r="CN28" s="79"/>
      <c r="CO28" s="80"/>
      <c r="CP28" s="393"/>
      <c r="CQ28" s="393"/>
      <c r="CR28" s="393"/>
      <c r="CS28" s="393"/>
      <c r="CT28" s="393"/>
      <c r="CU28" s="393"/>
      <c r="CV28" s="393"/>
      <c r="CW28" s="393"/>
      <c r="CX28" s="393"/>
      <c r="CY28" s="393"/>
      <c r="DA28" s="144"/>
      <c r="DB28" s="144"/>
    </row>
    <row r="29" spans="1:106" ht="58.5" hidden="1" thickBot="1" x14ac:dyDescent="0.4">
      <c r="A29" s="16" t="s">
        <v>64</v>
      </c>
      <c r="B29" s="18" t="s">
        <v>135</v>
      </c>
      <c r="C29" s="18">
        <v>20230027</v>
      </c>
      <c r="D29" s="18" t="s">
        <v>137</v>
      </c>
      <c r="E29" s="19"/>
      <c r="F29" s="19"/>
      <c r="G29" s="19"/>
      <c r="H29" s="47"/>
      <c r="I29" s="28" t="s">
        <v>75</v>
      </c>
      <c r="J29" s="19" t="s">
        <v>68</v>
      </c>
      <c r="K29" s="44">
        <v>22</v>
      </c>
      <c r="L29" s="19"/>
      <c r="M29" s="19"/>
      <c r="N29" s="19" t="s">
        <v>70</v>
      </c>
      <c r="O29" s="18">
        <v>6</v>
      </c>
      <c r="P29" s="18"/>
      <c r="Q29" s="18"/>
      <c r="R29" s="18"/>
      <c r="S29" s="18">
        <v>6</v>
      </c>
      <c r="T29" s="19"/>
      <c r="U29" s="19"/>
      <c r="V29" s="19"/>
      <c r="W29" s="19"/>
      <c r="X29" s="369"/>
      <c r="Y29" s="352">
        <v>6</v>
      </c>
      <c r="Z29" s="19"/>
      <c r="AA29" s="19"/>
      <c r="AB29" s="19"/>
      <c r="AC29" s="19"/>
      <c r="AD29" s="18" t="s">
        <v>71</v>
      </c>
      <c r="AE29" s="18" t="s">
        <v>82</v>
      </c>
      <c r="AF29" s="19"/>
      <c r="AG29" s="66"/>
      <c r="AH29" s="69"/>
      <c r="AI29" s="70"/>
      <c r="AJ29" s="77"/>
      <c r="AK29" s="78"/>
      <c r="AL29" s="77"/>
      <c r="AM29" s="78"/>
      <c r="AN29" s="77"/>
      <c r="AO29" s="78"/>
      <c r="AP29" s="77"/>
      <c r="AQ29" s="78"/>
      <c r="AR29" s="79"/>
      <c r="AS29" s="80"/>
      <c r="AT29" s="79"/>
      <c r="AU29" s="80"/>
      <c r="AV29" s="79"/>
      <c r="AW29" s="80"/>
      <c r="AX29" s="79"/>
      <c r="AY29" s="80"/>
      <c r="AZ29" s="79"/>
      <c r="BA29" s="80"/>
      <c r="BB29" s="79"/>
      <c r="BC29" s="80"/>
      <c r="BD29" s="77"/>
      <c r="BE29" s="78"/>
      <c r="BH29" s="78"/>
      <c r="BJ29" s="77"/>
      <c r="BK29" s="78"/>
      <c r="CN29" s="79"/>
      <c r="CO29" s="80"/>
      <c r="CP29" s="393"/>
      <c r="CQ29" s="393"/>
      <c r="CR29" s="393"/>
      <c r="CS29" s="393"/>
      <c r="CT29" s="393"/>
      <c r="CU29" s="393"/>
      <c r="CV29" s="393"/>
      <c r="CW29" s="393"/>
      <c r="CX29" s="393"/>
      <c r="CY29" s="393"/>
      <c r="DA29" s="144"/>
      <c r="DB29" s="144"/>
    </row>
    <row r="30" spans="1:106" ht="131" hidden="1" thickBot="1" x14ac:dyDescent="0.4">
      <c r="A30" s="16" t="s">
        <v>64</v>
      </c>
      <c r="B30" s="18" t="s">
        <v>138</v>
      </c>
      <c r="C30" s="18">
        <v>20230028</v>
      </c>
      <c r="D30" s="18" t="s">
        <v>139</v>
      </c>
      <c r="E30" s="19"/>
      <c r="F30" s="19"/>
      <c r="G30" s="19"/>
      <c r="H30" s="47"/>
      <c r="I30" s="28" t="s">
        <v>75</v>
      </c>
      <c r="J30" s="19" t="s">
        <v>68</v>
      </c>
      <c r="K30" s="44">
        <v>10</v>
      </c>
      <c r="L30" s="19"/>
      <c r="M30" s="19"/>
      <c r="N30" s="19" t="s">
        <v>70</v>
      </c>
      <c r="O30" s="18">
        <v>13</v>
      </c>
      <c r="P30" s="18"/>
      <c r="Q30" s="18"/>
      <c r="R30" s="18"/>
      <c r="S30" s="18">
        <v>13</v>
      </c>
      <c r="T30" s="19"/>
      <c r="U30" s="19"/>
      <c r="V30" s="19"/>
      <c r="W30" s="19"/>
      <c r="X30" s="369"/>
      <c r="Y30" s="352">
        <v>13</v>
      </c>
      <c r="Z30" s="19"/>
      <c r="AA30" s="19"/>
      <c r="AB30" s="19"/>
      <c r="AC30" s="19"/>
      <c r="AD30" s="19" t="s">
        <v>84</v>
      </c>
      <c r="AE30" s="18" t="s">
        <v>87</v>
      </c>
      <c r="AF30" s="19"/>
      <c r="AG30" s="66"/>
      <c r="AH30" s="69"/>
      <c r="AI30" s="70"/>
      <c r="AJ30" s="77"/>
      <c r="AK30" s="78"/>
      <c r="AL30" s="77"/>
      <c r="AM30" s="78"/>
      <c r="AN30" s="77"/>
      <c r="AO30" s="78"/>
      <c r="AP30" s="77"/>
      <c r="AQ30" s="78"/>
      <c r="AR30" s="79"/>
      <c r="AS30" s="80"/>
      <c r="AT30" s="79"/>
      <c r="AU30" s="80"/>
      <c r="AV30" s="79"/>
      <c r="AW30" s="80"/>
      <c r="AX30" s="79"/>
      <c r="AY30" s="80"/>
      <c r="AZ30" s="79"/>
      <c r="BA30" s="80"/>
      <c r="BB30" s="79"/>
      <c r="BC30" s="80"/>
      <c r="BD30" s="77"/>
      <c r="BE30" s="78"/>
      <c r="BH30" s="78"/>
      <c r="BJ30" s="77"/>
      <c r="BK30" s="78"/>
      <c r="CN30" s="79"/>
      <c r="CO30" s="80"/>
      <c r="CP30" s="393"/>
      <c r="CQ30" s="393"/>
      <c r="CR30" s="393"/>
      <c r="CS30" s="393"/>
      <c r="CT30" s="393"/>
      <c r="CU30" s="393"/>
      <c r="CV30" s="393"/>
      <c r="CW30" s="393"/>
      <c r="CX30" s="393"/>
      <c r="CY30" s="393"/>
      <c r="DA30" s="144"/>
      <c r="DB30" s="144"/>
    </row>
    <row r="31" spans="1:106" ht="87.5" hidden="1" thickBot="1" x14ac:dyDescent="0.4">
      <c r="A31" s="16" t="s">
        <v>64</v>
      </c>
      <c r="B31" s="18" t="s">
        <v>140</v>
      </c>
      <c r="C31" s="18">
        <v>20230029</v>
      </c>
      <c r="D31" s="18" t="s">
        <v>141</v>
      </c>
      <c r="E31" s="19"/>
      <c r="F31" s="19"/>
      <c r="G31" s="19"/>
      <c r="H31" s="47"/>
      <c r="I31" s="28" t="s">
        <v>67</v>
      </c>
      <c r="J31" s="19" t="s">
        <v>68</v>
      </c>
      <c r="K31" s="46">
        <v>0.01</v>
      </c>
      <c r="L31" s="19"/>
      <c r="M31" s="19"/>
      <c r="N31" s="19" t="s">
        <v>70</v>
      </c>
      <c r="O31" s="45">
        <v>0.02</v>
      </c>
      <c r="P31" s="45"/>
      <c r="Q31" s="45"/>
      <c r="R31" s="45"/>
      <c r="S31" s="45">
        <v>0.02</v>
      </c>
      <c r="T31" s="19"/>
      <c r="U31" s="19"/>
      <c r="V31" s="19"/>
      <c r="W31" s="19"/>
      <c r="X31" s="369"/>
      <c r="Y31" s="351">
        <v>0.02</v>
      </c>
      <c r="Z31" s="19"/>
      <c r="AA31" s="19"/>
      <c r="AB31" s="19"/>
      <c r="AC31" s="19"/>
      <c r="AD31" s="19" t="s">
        <v>84</v>
      </c>
      <c r="AE31" s="18" t="s">
        <v>87</v>
      </c>
      <c r="AF31" s="19"/>
      <c r="AG31" s="66"/>
      <c r="AH31" s="69"/>
      <c r="AI31" s="70"/>
      <c r="AJ31" s="77"/>
      <c r="AK31" s="78"/>
      <c r="AL31" s="77"/>
      <c r="AM31" s="78"/>
      <c r="AN31" s="77"/>
      <c r="AO31" s="78"/>
      <c r="AP31" s="77"/>
      <c r="AQ31" s="78"/>
      <c r="AR31" s="79"/>
      <c r="AS31" s="80"/>
      <c r="AT31" s="79"/>
      <c r="AU31" s="80"/>
      <c r="AV31" s="79"/>
      <c r="AW31" s="80"/>
      <c r="AX31" s="79"/>
      <c r="AY31" s="80"/>
      <c r="AZ31" s="79"/>
      <c r="BA31" s="80"/>
      <c r="BB31" s="79"/>
      <c r="BC31" s="80"/>
      <c r="BD31" s="77"/>
      <c r="BE31" s="78"/>
      <c r="BH31" s="78"/>
      <c r="BJ31" s="77"/>
      <c r="BK31" s="78"/>
      <c r="CN31" s="79"/>
      <c r="CO31" s="80"/>
      <c r="CP31" s="393"/>
      <c r="CQ31" s="393"/>
      <c r="CR31" s="393"/>
      <c r="CS31" s="393"/>
      <c r="CT31" s="393"/>
      <c r="CU31" s="393"/>
      <c r="CV31" s="393"/>
      <c r="CW31" s="393"/>
      <c r="CX31" s="393"/>
      <c r="CY31" s="393"/>
      <c r="DA31" s="144"/>
      <c r="DB31" s="144"/>
    </row>
    <row r="32" spans="1:106" ht="102" hidden="1" thickBot="1" x14ac:dyDescent="0.4">
      <c r="A32" s="16" t="s">
        <v>64</v>
      </c>
      <c r="B32" s="18" t="s">
        <v>142</v>
      </c>
      <c r="C32" s="18">
        <v>20230030</v>
      </c>
      <c r="D32" s="18" t="s">
        <v>143</v>
      </c>
      <c r="E32" s="19"/>
      <c r="F32" s="19"/>
      <c r="G32" s="19"/>
      <c r="H32" s="47"/>
      <c r="I32" s="28" t="s">
        <v>75</v>
      </c>
      <c r="J32" s="19" t="s">
        <v>68</v>
      </c>
      <c r="K32" s="44">
        <v>0</v>
      </c>
      <c r="L32" s="19"/>
      <c r="M32" s="19"/>
      <c r="N32" s="19" t="s">
        <v>70</v>
      </c>
      <c r="O32" s="18">
        <v>0</v>
      </c>
      <c r="P32" s="18"/>
      <c r="Q32" s="18"/>
      <c r="R32" s="18"/>
      <c r="S32" s="18">
        <v>1</v>
      </c>
      <c r="T32" s="19"/>
      <c r="U32" s="19"/>
      <c r="V32" s="19"/>
      <c r="W32" s="19"/>
      <c r="X32" s="369"/>
      <c r="Y32" s="352">
        <v>1</v>
      </c>
      <c r="Z32" s="19"/>
      <c r="AA32" s="19"/>
      <c r="AB32" s="19"/>
      <c r="AC32" s="19"/>
      <c r="AD32" s="18" t="s">
        <v>95</v>
      </c>
      <c r="AE32" s="18" t="s">
        <v>144</v>
      </c>
      <c r="AF32" s="19"/>
      <c r="AG32" s="66"/>
      <c r="AH32" s="69"/>
      <c r="AI32" s="70"/>
      <c r="AJ32" s="77"/>
      <c r="AK32" s="78"/>
      <c r="AL32" s="77"/>
      <c r="AM32" s="78"/>
      <c r="AN32" s="77"/>
      <c r="AO32" s="78"/>
      <c r="AP32" s="77"/>
      <c r="AQ32" s="78"/>
      <c r="AR32" s="79"/>
      <c r="AS32" s="80"/>
      <c r="AT32" s="79"/>
      <c r="AU32" s="80"/>
      <c r="AV32" s="79"/>
      <c r="AW32" s="80"/>
      <c r="AX32" s="79"/>
      <c r="AY32" s="80"/>
      <c r="AZ32" s="79"/>
      <c r="BA32" s="80"/>
      <c r="BB32" s="79"/>
      <c r="BC32" s="80"/>
      <c r="BD32" s="77"/>
      <c r="BE32" s="78"/>
      <c r="BH32" s="78"/>
      <c r="BJ32" s="77"/>
      <c r="BK32" s="78"/>
      <c r="CN32" s="79"/>
      <c r="CO32" s="80"/>
      <c r="CP32" s="393"/>
      <c r="CQ32" s="393"/>
      <c r="CR32" s="393"/>
      <c r="CS32" s="393"/>
      <c r="CT32" s="393"/>
      <c r="CU32" s="393"/>
      <c r="CV32" s="393"/>
      <c r="CW32" s="393"/>
      <c r="CX32" s="393"/>
      <c r="CY32" s="393"/>
      <c r="DA32" s="144"/>
      <c r="DB32" s="144"/>
    </row>
    <row r="33" spans="1:106" ht="116.5" hidden="1" thickBot="1" x14ac:dyDescent="0.4">
      <c r="A33" s="16" t="s">
        <v>64</v>
      </c>
      <c r="B33" s="18" t="s">
        <v>145</v>
      </c>
      <c r="C33" s="18">
        <v>20230031</v>
      </c>
      <c r="D33" s="18" t="s">
        <v>146</v>
      </c>
      <c r="E33" s="19"/>
      <c r="F33" s="19"/>
      <c r="G33" s="19"/>
      <c r="H33" s="47"/>
      <c r="I33" s="28" t="s">
        <v>75</v>
      </c>
      <c r="J33" s="19" t="s">
        <v>68</v>
      </c>
      <c r="K33" s="44">
        <v>0</v>
      </c>
      <c r="L33" s="19"/>
      <c r="M33" s="19"/>
      <c r="N33" s="19" t="s">
        <v>70</v>
      </c>
      <c r="O33" s="18">
        <v>1</v>
      </c>
      <c r="P33" s="18"/>
      <c r="Q33" s="18"/>
      <c r="R33" s="18"/>
      <c r="S33" s="18">
        <v>1</v>
      </c>
      <c r="T33" s="19"/>
      <c r="U33" s="19"/>
      <c r="V33" s="19"/>
      <c r="W33" s="19"/>
      <c r="X33" s="369"/>
      <c r="Y33" s="352">
        <v>2</v>
      </c>
      <c r="Z33" s="19"/>
      <c r="AA33" s="19"/>
      <c r="AB33" s="19"/>
      <c r="AC33" s="19"/>
      <c r="AD33" s="18" t="s">
        <v>95</v>
      </c>
      <c r="AE33" s="18" t="s">
        <v>112</v>
      </c>
      <c r="AF33" s="19"/>
      <c r="AG33" s="66"/>
      <c r="AH33" s="69"/>
      <c r="AI33" s="70"/>
      <c r="AJ33" s="77"/>
      <c r="AK33" s="78"/>
      <c r="AL33" s="77"/>
      <c r="AM33" s="78"/>
      <c r="AN33" s="77"/>
      <c r="AO33" s="78"/>
      <c r="AP33" s="77"/>
      <c r="AQ33" s="78"/>
      <c r="AR33" s="79"/>
      <c r="AS33" s="80"/>
      <c r="AT33" s="79"/>
      <c r="AU33" s="80"/>
      <c r="AV33" s="79"/>
      <c r="AW33" s="80"/>
      <c r="AX33" s="79"/>
      <c r="AY33" s="80"/>
      <c r="AZ33" s="79"/>
      <c r="BA33" s="80"/>
      <c r="BB33" s="79"/>
      <c r="BC33" s="80"/>
      <c r="BD33" s="77"/>
      <c r="BE33" s="78"/>
      <c r="BH33" s="78"/>
      <c r="BJ33" s="77"/>
      <c r="BK33" s="78"/>
      <c r="CN33" s="79"/>
      <c r="CO33" s="80"/>
      <c r="CP33" s="393"/>
      <c r="CQ33" s="393"/>
      <c r="CR33" s="393"/>
      <c r="CS33" s="393"/>
      <c r="CT33" s="393"/>
      <c r="CU33" s="393"/>
      <c r="CV33" s="393"/>
      <c r="CW33" s="393"/>
      <c r="CX33" s="393"/>
      <c r="CY33" s="393"/>
      <c r="DA33" s="144"/>
      <c r="DB33" s="144"/>
    </row>
    <row r="34" spans="1:106" ht="87.5" hidden="1" thickBot="1" x14ac:dyDescent="0.4">
      <c r="A34" s="16" t="s">
        <v>147</v>
      </c>
      <c r="B34" s="17" t="s">
        <v>148</v>
      </c>
      <c r="C34" s="18">
        <v>20230032</v>
      </c>
      <c r="D34" s="22" t="s">
        <v>149</v>
      </c>
      <c r="E34" s="19"/>
      <c r="F34" s="19"/>
      <c r="G34" s="19"/>
      <c r="H34" s="47"/>
      <c r="I34" s="22" t="s">
        <v>67</v>
      </c>
      <c r="J34" s="19" t="s">
        <v>68</v>
      </c>
      <c r="K34" s="51" t="s">
        <v>150</v>
      </c>
      <c r="L34" s="19"/>
      <c r="M34" s="19"/>
      <c r="N34" s="19" t="s">
        <v>70</v>
      </c>
      <c r="O34" s="22" t="s">
        <v>151</v>
      </c>
      <c r="P34" s="22"/>
      <c r="Q34" s="22"/>
      <c r="R34" s="22"/>
      <c r="S34" s="22" t="s">
        <v>152</v>
      </c>
      <c r="T34" s="19"/>
      <c r="U34" s="19"/>
      <c r="V34" s="19"/>
      <c r="W34" s="19"/>
      <c r="X34" s="369"/>
      <c r="Y34" s="355" t="s">
        <v>153</v>
      </c>
      <c r="Z34" s="19"/>
      <c r="AA34" s="19"/>
      <c r="AB34" s="19"/>
      <c r="AC34" s="19"/>
      <c r="AD34" s="22" t="s">
        <v>154</v>
      </c>
      <c r="AE34" s="22" t="s">
        <v>155</v>
      </c>
      <c r="AF34" s="19"/>
      <c r="AG34" s="66"/>
      <c r="AH34" s="69"/>
      <c r="AI34" s="70"/>
      <c r="AJ34" s="77"/>
      <c r="AK34" s="78"/>
      <c r="AL34" s="77"/>
      <c r="AM34" s="78"/>
      <c r="AN34" s="77"/>
      <c r="AO34" s="78"/>
      <c r="AP34" s="77"/>
      <c r="AQ34" s="78"/>
      <c r="AR34" s="79"/>
      <c r="AS34" s="80"/>
      <c r="AT34" s="79"/>
      <c r="AU34" s="80"/>
      <c r="AV34" s="79"/>
      <c r="AW34" s="80"/>
      <c r="AX34" s="79"/>
      <c r="AY34" s="80"/>
      <c r="AZ34" s="79"/>
      <c r="BA34" s="80"/>
      <c r="BB34" s="79"/>
      <c r="BC34" s="80"/>
      <c r="BD34" s="77"/>
      <c r="BE34" s="78"/>
      <c r="BH34" s="78"/>
      <c r="BJ34" s="77"/>
      <c r="BK34" s="78"/>
      <c r="CN34" s="79"/>
      <c r="CO34" s="80"/>
      <c r="CP34" s="393"/>
      <c r="CQ34" s="393"/>
      <c r="CR34" s="393"/>
      <c r="CS34" s="393"/>
      <c r="CT34" s="393"/>
      <c r="CU34" s="393"/>
      <c r="CV34" s="393"/>
      <c r="CW34" s="393"/>
      <c r="CX34" s="393"/>
      <c r="CY34" s="393"/>
      <c r="DA34" s="144"/>
      <c r="DB34" s="144"/>
    </row>
    <row r="35" spans="1:106" ht="87.5" hidden="1" thickBot="1" x14ac:dyDescent="0.4">
      <c r="A35" s="16" t="s">
        <v>147</v>
      </c>
      <c r="B35" s="17" t="s">
        <v>148</v>
      </c>
      <c r="C35" s="18">
        <v>20230033</v>
      </c>
      <c r="D35" s="22" t="s">
        <v>156</v>
      </c>
      <c r="E35" s="19"/>
      <c r="F35" s="19"/>
      <c r="G35" s="19"/>
      <c r="H35" s="47"/>
      <c r="I35" s="22" t="s">
        <v>157</v>
      </c>
      <c r="J35" s="19" t="s">
        <v>68</v>
      </c>
      <c r="K35" s="51">
        <v>12.803000000000001</v>
      </c>
      <c r="L35" s="19"/>
      <c r="M35" s="19"/>
      <c r="N35" s="19" t="s">
        <v>70</v>
      </c>
      <c r="O35" s="22">
        <v>14.59</v>
      </c>
      <c r="P35" s="22"/>
      <c r="Q35" s="22"/>
      <c r="R35" s="22"/>
      <c r="S35" s="22">
        <v>15.590999999999999</v>
      </c>
      <c r="T35" s="19"/>
      <c r="U35" s="19"/>
      <c r="V35" s="19"/>
      <c r="W35" s="19"/>
      <c r="X35" s="369"/>
      <c r="Y35" s="355">
        <v>16.593</v>
      </c>
      <c r="Z35" s="19"/>
      <c r="AA35" s="19"/>
      <c r="AB35" s="19"/>
      <c r="AC35" s="19"/>
      <c r="AD35" s="22" t="s">
        <v>154</v>
      </c>
      <c r="AE35" s="22" t="s">
        <v>155</v>
      </c>
      <c r="AF35" s="19"/>
      <c r="AG35" s="66"/>
      <c r="AH35" s="69"/>
      <c r="AI35" s="70"/>
      <c r="AJ35" s="77"/>
      <c r="AK35" s="78"/>
      <c r="AL35" s="77"/>
      <c r="AM35" s="78"/>
      <c r="AN35" s="77"/>
      <c r="AO35" s="78"/>
      <c r="AP35" s="77"/>
      <c r="AQ35" s="78"/>
      <c r="AR35" s="79"/>
      <c r="AS35" s="80"/>
      <c r="AT35" s="79"/>
      <c r="AU35" s="80"/>
      <c r="AV35" s="79"/>
      <c r="AW35" s="80"/>
      <c r="AX35" s="79"/>
      <c r="AY35" s="80"/>
      <c r="AZ35" s="79"/>
      <c r="BA35" s="80"/>
      <c r="BB35" s="79"/>
      <c r="BC35" s="80"/>
      <c r="BD35" s="77"/>
      <c r="BE35" s="78"/>
      <c r="BH35" s="78"/>
      <c r="BJ35" s="77"/>
      <c r="BK35" s="78"/>
      <c r="CN35" s="79"/>
      <c r="CO35" s="80"/>
      <c r="CP35" s="393"/>
      <c r="CQ35" s="393"/>
      <c r="CR35" s="393"/>
      <c r="CS35" s="393"/>
      <c r="CT35" s="393"/>
      <c r="CU35" s="393"/>
      <c r="CV35" s="393"/>
      <c r="CW35" s="393"/>
      <c r="CX35" s="393"/>
      <c r="CY35" s="393"/>
      <c r="DA35" s="144"/>
      <c r="DB35" s="144"/>
    </row>
    <row r="36" spans="1:106" ht="87.5" hidden="1" thickBot="1" x14ac:dyDescent="0.4">
      <c r="A36" s="16" t="s">
        <v>147</v>
      </c>
      <c r="B36" s="17" t="s">
        <v>148</v>
      </c>
      <c r="C36" s="18">
        <v>20230034</v>
      </c>
      <c r="D36" s="22" t="s">
        <v>158</v>
      </c>
      <c r="E36" s="19"/>
      <c r="F36" s="19"/>
      <c r="G36" s="19"/>
      <c r="H36" s="47"/>
      <c r="I36" s="22" t="s">
        <v>157</v>
      </c>
      <c r="J36" s="19" t="s">
        <v>68</v>
      </c>
      <c r="K36" s="51">
        <v>21.771000000000001</v>
      </c>
      <c r="L36" s="19"/>
      <c r="M36" s="19"/>
      <c r="N36" s="19" t="s">
        <v>70</v>
      </c>
      <c r="O36" s="22">
        <v>23.765000000000001</v>
      </c>
      <c r="P36" s="22"/>
      <c r="Q36" s="22"/>
      <c r="R36" s="22"/>
      <c r="S36" s="22">
        <v>24.905999999999999</v>
      </c>
      <c r="T36" s="19"/>
      <c r="U36" s="19"/>
      <c r="V36" s="19"/>
      <c r="W36" s="19"/>
      <c r="X36" s="369"/>
      <c r="Y36" s="355">
        <v>26.047000000000001</v>
      </c>
      <c r="Z36" s="19"/>
      <c r="AA36" s="19"/>
      <c r="AB36" s="19"/>
      <c r="AC36" s="19"/>
      <c r="AD36" s="22" t="s">
        <v>154</v>
      </c>
      <c r="AE36" s="22" t="s">
        <v>155</v>
      </c>
      <c r="AF36" s="19"/>
      <c r="AG36" s="66"/>
      <c r="AH36" s="69"/>
      <c r="AI36" s="70"/>
      <c r="AJ36" s="77"/>
      <c r="AK36" s="78"/>
      <c r="AL36" s="77"/>
      <c r="AM36" s="78"/>
      <c r="AN36" s="77"/>
      <c r="AO36" s="78"/>
      <c r="AP36" s="77"/>
      <c r="AQ36" s="78"/>
      <c r="AR36" s="79"/>
      <c r="AS36" s="80"/>
      <c r="AT36" s="79"/>
      <c r="AU36" s="80"/>
      <c r="AV36" s="79"/>
      <c r="AW36" s="80"/>
      <c r="AX36" s="79"/>
      <c r="AY36" s="80"/>
      <c r="AZ36" s="79"/>
      <c r="BA36" s="80"/>
      <c r="BB36" s="79"/>
      <c r="BC36" s="80"/>
      <c r="BD36" s="77"/>
      <c r="BE36" s="78"/>
      <c r="BH36" s="78"/>
      <c r="BJ36" s="77"/>
      <c r="BK36" s="78"/>
      <c r="CN36" s="79"/>
      <c r="CO36" s="80"/>
      <c r="CP36" s="393"/>
      <c r="CQ36" s="393"/>
      <c r="CR36" s="393"/>
      <c r="CS36" s="393"/>
      <c r="CT36" s="393"/>
      <c r="CU36" s="393"/>
      <c r="CV36" s="393"/>
      <c r="CW36" s="393"/>
      <c r="CX36" s="393"/>
      <c r="CY36" s="393"/>
      <c r="DA36" s="144"/>
      <c r="DB36" s="144"/>
    </row>
    <row r="37" spans="1:106" ht="276" hidden="1" thickBot="1" x14ac:dyDescent="0.4">
      <c r="A37" s="16" t="s">
        <v>147</v>
      </c>
      <c r="B37" s="18" t="s">
        <v>159</v>
      </c>
      <c r="C37" s="18">
        <v>20230035</v>
      </c>
      <c r="D37" s="18" t="s">
        <v>160</v>
      </c>
      <c r="E37" s="19"/>
      <c r="F37" s="19"/>
      <c r="G37" s="19"/>
      <c r="H37" s="47"/>
      <c r="I37" s="31" t="s">
        <v>75</v>
      </c>
      <c r="J37" s="19" t="s">
        <v>68</v>
      </c>
      <c r="K37" s="44">
        <v>0</v>
      </c>
      <c r="L37" s="19"/>
      <c r="M37" s="19"/>
      <c r="N37" s="19" t="s">
        <v>70</v>
      </c>
      <c r="O37" s="18">
        <v>8</v>
      </c>
      <c r="P37" s="18"/>
      <c r="Q37" s="18"/>
      <c r="R37" s="18"/>
      <c r="S37" s="18">
        <v>8</v>
      </c>
      <c r="T37" s="19"/>
      <c r="U37" s="19"/>
      <c r="V37" s="19"/>
      <c r="W37" s="19"/>
      <c r="X37" s="369"/>
      <c r="Y37" s="352">
        <v>8</v>
      </c>
      <c r="Z37" s="19"/>
      <c r="AA37" s="19"/>
      <c r="AB37" s="19"/>
      <c r="AC37" s="19"/>
      <c r="AD37" s="18" t="s">
        <v>161</v>
      </c>
      <c r="AE37" s="18" t="s">
        <v>162</v>
      </c>
      <c r="AF37" s="19"/>
      <c r="AG37" s="66"/>
      <c r="AH37" s="69"/>
      <c r="AI37" s="70"/>
      <c r="AJ37" s="77"/>
      <c r="AK37" s="78"/>
      <c r="AL37" s="77"/>
      <c r="AM37" s="78"/>
      <c r="AN37" s="77"/>
      <c r="AO37" s="78"/>
      <c r="AP37" s="77"/>
      <c r="AQ37" s="78"/>
      <c r="AR37" s="79"/>
      <c r="AS37" s="80"/>
      <c r="AT37" s="79"/>
      <c r="AU37" s="80"/>
      <c r="AV37" s="79"/>
      <c r="AW37" s="80"/>
      <c r="AX37" s="79"/>
      <c r="AY37" s="80"/>
      <c r="AZ37" s="79"/>
      <c r="BA37" s="80"/>
      <c r="BB37" s="79"/>
      <c r="BC37" s="80"/>
      <c r="BD37" s="77"/>
      <c r="BE37" s="78"/>
      <c r="BH37" s="78"/>
      <c r="BJ37" s="77"/>
      <c r="BK37" s="78"/>
      <c r="CN37" s="79"/>
      <c r="CO37" s="80"/>
      <c r="CP37" s="393"/>
      <c r="CQ37" s="393"/>
      <c r="CR37" s="393"/>
      <c r="CS37" s="393"/>
      <c r="CT37" s="393"/>
      <c r="CU37" s="393"/>
      <c r="CV37" s="393"/>
      <c r="CW37" s="393"/>
      <c r="CX37" s="393"/>
      <c r="CY37" s="393"/>
      <c r="DA37" s="144"/>
      <c r="DB37" s="144"/>
    </row>
    <row r="38" spans="1:106" ht="131" hidden="1" thickBot="1" x14ac:dyDescent="0.4">
      <c r="A38" s="16" t="s">
        <v>147</v>
      </c>
      <c r="B38" s="18" t="s">
        <v>163</v>
      </c>
      <c r="C38" s="18">
        <v>20230036</v>
      </c>
      <c r="D38" s="18" t="s">
        <v>164</v>
      </c>
      <c r="E38" s="19"/>
      <c r="F38" s="19"/>
      <c r="G38" s="19"/>
      <c r="H38" s="47"/>
      <c r="I38" s="31" t="s">
        <v>75</v>
      </c>
      <c r="J38" s="19" t="s">
        <v>68</v>
      </c>
      <c r="K38" s="44">
        <v>0</v>
      </c>
      <c r="L38" s="19"/>
      <c r="M38" s="19"/>
      <c r="N38" s="19" t="s">
        <v>70</v>
      </c>
      <c r="O38" s="18">
        <v>2</v>
      </c>
      <c r="P38" s="18"/>
      <c r="Q38" s="18"/>
      <c r="R38" s="18"/>
      <c r="S38" s="18">
        <v>2</v>
      </c>
      <c r="T38" s="19"/>
      <c r="U38" s="19"/>
      <c r="V38" s="19"/>
      <c r="W38" s="19"/>
      <c r="X38" s="369"/>
      <c r="Y38" s="352">
        <v>2</v>
      </c>
      <c r="Z38" s="19"/>
      <c r="AA38" s="19"/>
      <c r="AB38" s="19"/>
      <c r="AC38" s="19"/>
      <c r="AD38" s="18" t="s">
        <v>161</v>
      </c>
      <c r="AE38" s="18" t="s">
        <v>162</v>
      </c>
      <c r="AF38" s="19"/>
      <c r="AG38" s="66"/>
      <c r="AH38" s="69"/>
      <c r="AI38" s="70"/>
      <c r="AJ38" s="77"/>
      <c r="AK38" s="78"/>
      <c r="AL38" s="77"/>
      <c r="AM38" s="78"/>
      <c r="AN38" s="77"/>
      <c r="AO38" s="78"/>
      <c r="AP38" s="77"/>
      <c r="AQ38" s="78"/>
      <c r="AR38" s="79"/>
      <c r="AS38" s="80"/>
      <c r="AT38" s="79"/>
      <c r="AU38" s="80"/>
      <c r="AV38" s="79"/>
      <c r="AW38" s="80"/>
      <c r="AX38" s="79"/>
      <c r="AY38" s="80"/>
      <c r="AZ38" s="79"/>
      <c r="BA38" s="80"/>
      <c r="BB38" s="79"/>
      <c r="BC38" s="80"/>
      <c r="BD38" s="77"/>
      <c r="BE38" s="78"/>
      <c r="BH38" s="78"/>
      <c r="BJ38" s="77"/>
      <c r="BK38" s="78"/>
      <c r="CN38" s="79"/>
      <c r="CO38" s="80"/>
      <c r="CP38" s="393"/>
      <c r="CQ38" s="393"/>
      <c r="CR38" s="393"/>
      <c r="CS38" s="393"/>
      <c r="CT38" s="393"/>
      <c r="CU38" s="393"/>
      <c r="CV38" s="393"/>
      <c r="CW38" s="393"/>
      <c r="CX38" s="393"/>
      <c r="CY38" s="393"/>
      <c r="DA38" s="144"/>
      <c r="DB38" s="144"/>
    </row>
    <row r="39" spans="1:106" ht="145.5" hidden="1" thickBot="1" x14ac:dyDescent="0.4">
      <c r="A39" s="16" t="s">
        <v>147</v>
      </c>
      <c r="B39" s="18" t="s">
        <v>165</v>
      </c>
      <c r="C39" s="18">
        <v>20230037</v>
      </c>
      <c r="D39" s="18" t="s">
        <v>166</v>
      </c>
      <c r="E39" s="19"/>
      <c r="F39" s="19"/>
      <c r="G39" s="19"/>
      <c r="H39" s="47"/>
      <c r="I39" s="31" t="s">
        <v>75</v>
      </c>
      <c r="J39" s="19" t="s">
        <v>68</v>
      </c>
      <c r="K39" s="44">
        <v>0</v>
      </c>
      <c r="L39" s="19"/>
      <c r="M39" s="19"/>
      <c r="N39" s="19" t="s">
        <v>70</v>
      </c>
      <c r="O39" s="18">
        <v>8</v>
      </c>
      <c r="P39" s="18"/>
      <c r="Q39" s="18"/>
      <c r="R39" s="18"/>
      <c r="S39" s="18">
        <v>8</v>
      </c>
      <c r="T39" s="19"/>
      <c r="U39" s="19"/>
      <c r="V39" s="19"/>
      <c r="W39" s="19"/>
      <c r="X39" s="369"/>
      <c r="Y39" s="352">
        <v>8</v>
      </c>
      <c r="Z39" s="19"/>
      <c r="AA39" s="19"/>
      <c r="AB39" s="19"/>
      <c r="AC39" s="19"/>
      <c r="AD39" s="18" t="s">
        <v>161</v>
      </c>
      <c r="AE39" s="18" t="s">
        <v>162</v>
      </c>
      <c r="AF39" s="19"/>
      <c r="AG39" s="66"/>
      <c r="AH39" s="69"/>
      <c r="AI39" s="70"/>
      <c r="AJ39" s="77"/>
      <c r="AK39" s="78"/>
      <c r="AL39" s="77"/>
      <c r="AM39" s="78"/>
      <c r="AN39" s="77"/>
      <c r="AO39" s="78"/>
      <c r="AP39" s="77"/>
      <c r="AQ39" s="78"/>
      <c r="AR39" s="79"/>
      <c r="AS39" s="80"/>
      <c r="AT39" s="79"/>
      <c r="AU39" s="80"/>
      <c r="AV39" s="79"/>
      <c r="AW39" s="80"/>
      <c r="AX39" s="79"/>
      <c r="AY39" s="80"/>
      <c r="AZ39" s="79"/>
      <c r="BA39" s="80"/>
      <c r="BB39" s="79"/>
      <c r="BC39" s="80"/>
      <c r="BD39" s="77"/>
      <c r="BE39" s="78"/>
      <c r="BH39" s="78"/>
      <c r="BJ39" s="77"/>
      <c r="BK39" s="78"/>
      <c r="CN39" s="79"/>
      <c r="CO39" s="80"/>
      <c r="CP39" s="393"/>
      <c r="CQ39" s="393"/>
      <c r="CR39" s="393"/>
      <c r="CS39" s="393"/>
      <c r="CT39" s="393"/>
      <c r="CU39" s="393"/>
      <c r="CV39" s="393"/>
      <c r="CW39" s="393"/>
      <c r="CX39" s="393"/>
      <c r="CY39" s="393"/>
      <c r="DA39" s="144"/>
      <c r="DB39" s="144"/>
    </row>
    <row r="40" spans="1:106" ht="131" hidden="1" thickBot="1" x14ac:dyDescent="0.4">
      <c r="A40" s="16" t="s">
        <v>147</v>
      </c>
      <c r="B40" s="18" t="s">
        <v>167</v>
      </c>
      <c r="C40" s="18">
        <v>20230038</v>
      </c>
      <c r="D40" s="18" t="s">
        <v>168</v>
      </c>
      <c r="E40" s="19"/>
      <c r="F40" s="19"/>
      <c r="G40" s="19"/>
      <c r="H40" s="47"/>
      <c r="I40" s="28" t="s">
        <v>75</v>
      </c>
      <c r="J40" s="19" t="s">
        <v>68</v>
      </c>
      <c r="K40" s="44">
        <v>0</v>
      </c>
      <c r="L40" s="19"/>
      <c r="M40" s="19"/>
      <c r="N40" s="19" t="s">
        <v>70</v>
      </c>
      <c r="O40" s="18">
        <v>2</v>
      </c>
      <c r="P40" s="18"/>
      <c r="Q40" s="18"/>
      <c r="R40" s="18"/>
      <c r="S40" s="18">
        <v>2</v>
      </c>
      <c r="T40" s="19"/>
      <c r="U40" s="19"/>
      <c r="V40" s="19"/>
      <c r="W40" s="19"/>
      <c r="X40" s="369"/>
      <c r="Y40" s="352">
        <v>2</v>
      </c>
      <c r="Z40" s="19"/>
      <c r="AA40" s="19"/>
      <c r="AB40" s="19"/>
      <c r="AC40" s="19"/>
      <c r="AD40" s="18" t="s">
        <v>161</v>
      </c>
      <c r="AE40" s="18" t="s">
        <v>169</v>
      </c>
      <c r="AF40" s="19"/>
      <c r="AG40" s="66"/>
      <c r="AH40" s="69"/>
      <c r="AI40" s="70"/>
      <c r="AJ40" s="77"/>
      <c r="AK40" s="78"/>
      <c r="AL40" s="77"/>
      <c r="AM40" s="78"/>
      <c r="AN40" s="77"/>
      <c r="AO40" s="78"/>
      <c r="AP40" s="77"/>
      <c r="AQ40" s="78"/>
      <c r="AR40" s="79"/>
      <c r="AS40" s="80"/>
      <c r="AT40" s="79"/>
      <c r="AU40" s="80"/>
      <c r="AV40" s="79"/>
      <c r="AW40" s="80"/>
      <c r="AX40" s="79"/>
      <c r="AY40" s="80"/>
      <c r="AZ40" s="79"/>
      <c r="BA40" s="80"/>
      <c r="BB40" s="79"/>
      <c r="BC40" s="80"/>
      <c r="BD40" s="77"/>
      <c r="BE40" s="78"/>
      <c r="BH40" s="78"/>
      <c r="BJ40" s="77"/>
      <c r="BK40" s="78"/>
      <c r="CN40" s="79"/>
      <c r="CO40" s="80"/>
      <c r="CP40" s="393"/>
      <c r="CQ40" s="393"/>
      <c r="CR40" s="393"/>
      <c r="CS40" s="393"/>
      <c r="CT40" s="393"/>
      <c r="CU40" s="393"/>
      <c r="CV40" s="393"/>
      <c r="CW40" s="393"/>
      <c r="CX40" s="393"/>
      <c r="CY40" s="393"/>
      <c r="DA40" s="144"/>
      <c r="DB40" s="144"/>
    </row>
    <row r="41" spans="1:106" ht="131" hidden="1" thickBot="1" x14ac:dyDescent="0.4">
      <c r="A41" s="16" t="s">
        <v>147</v>
      </c>
      <c r="B41" s="18" t="s">
        <v>167</v>
      </c>
      <c r="C41" s="18">
        <v>20230039</v>
      </c>
      <c r="D41" s="18" t="s">
        <v>170</v>
      </c>
      <c r="E41" s="19"/>
      <c r="F41" s="19"/>
      <c r="G41" s="19"/>
      <c r="H41" s="47"/>
      <c r="I41" s="28" t="s">
        <v>75</v>
      </c>
      <c r="J41" s="19" t="s">
        <v>68</v>
      </c>
      <c r="K41" s="44">
        <v>0</v>
      </c>
      <c r="L41" s="19"/>
      <c r="M41" s="19"/>
      <c r="N41" s="19" t="s">
        <v>70</v>
      </c>
      <c r="O41" s="18">
        <v>2</v>
      </c>
      <c r="P41" s="18"/>
      <c r="Q41" s="18"/>
      <c r="R41" s="18"/>
      <c r="S41" s="18">
        <v>2</v>
      </c>
      <c r="T41" s="19"/>
      <c r="U41" s="19"/>
      <c r="V41" s="19"/>
      <c r="W41" s="19"/>
      <c r="X41" s="369"/>
      <c r="Y41" s="352">
        <v>2</v>
      </c>
      <c r="Z41" s="19"/>
      <c r="AA41" s="19"/>
      <c r="AB41" s="19"/>
      <c r="AC41" s="19"/>
      <c r="AD41" s="18" t="s">
        <v>161</v>
      </c>
      <c r="AE41" s="18" t="s">
        <v>169</v>
      </c>
      <c r="AF41" s="19"/>
      <c r="AG41" s="66"/>
      <c r="AH41" s="69"/>
      <c r="AI41" s="70"/>
      <c r="AJ41" s="77"/>
      <c r="AK41" s="78"/>
      <c r="AL41" s="77"/>
      <c r="AM41" s="78"/>
      <c r="AN41" s="77"/>
      <c r="AO41" s="78"/>
      <c r="AP41" s="77"/>
      <c r="AQ41" s="78"/>
      <c r="AR41" s="79"/>
      <c r="AS41" s="80"/>
      <c r="AT41" s="79"/>
      <c r="AU41" s="80"/>
      <c r="AV41" s="79"/>
      <c r="AW41" s="80"/>
      <c r="AX41" s="79"/>
      <c r="AY41" s="80"/>
      <c r="AZ41" s="79"/>
      <c r="BA41" s="80"/>
      <c r="BB41" s="79"/>
      <c r="BC41" s="80"/>
      <c r="BD41" s="77"/>
      <c r="BE41" s="78"/>
      <c r="BH41" s="78"/>
      <c r="BJ41" s="77"/>
      <c r="BK41" s="78"/>
      <c r="CN41" s="79"/>
      <c r="CO41" s="80"/>
      <c r="CP41" s="393"/>
      <c r="CQ41" s="393"/>
      <c r="CR41" s="393"/>
      <c r="CS41" s="393"/>
      <c r="CT41" s="393"/>
      <c r="CU41" s="393"/>
      <c r="CV41" s="393"/>
      <c r="CW41" s="393"/>
      <c r="CX41" s="393"/>
      <c r="CY41" s="393"/>
      <c r="DA41" s="144"/>
      <c r="DB41" s="144"/>
    </row>
    <row r="42" spans="1:106" ht="131" hidden="1" thickBot="1" x14ac:dyDescent="0.4">
      <c r="A42" s="16" t="s">
        <v>147</v>
      </c>
      <c r="B42" s="18" t="s">
        <v>171</v>
      </c>
      <c r="C42" s="18">
        <v>20230040</v>
      </c>
      <c r="D42" s="18" t="s">
        <v>172</v>
      </c>
      <c r="E42" s="19"/>
      <c r="F42" s="19"/>
      <c r="G42" s="19"/>
      <c r="H42" s="47"/>
      <c r="I42" s="28" t="s">
        <v>75</v>
      </c>
      <c r="J42" s="19" t="s">
        <v>68</v>
      </c>
      <c r="K42" s="44">
        <v>0</v>
      </c>
      <c r="L42" s="19"/>
      <c r="M42" s="19"/>
      <c r="N42" s="19" t="s">
        <v>70</v>
      </c>
      <c r="O42" s="18">
        <v>5</v>
      </c>
      <c r="P42" s="18"/>
      <c r="Q42" s="18"/>
      <c r="R42" s="18"/>
      <c r="S42" s="18">
        <v>5</v>
      </c>
      <c r="T42" s="19"/>
      <c r="U42" s="19"/>
      <c r="V42" s="19"/>
      <c r="W42" s="19"/>
      <c r="X42" s="369"/>
      <c r="Y42" s="352">
        <v>5</v>
      </c>
      <c r="Z42" s="19"/>
      <c r="AA42" s="19"/>
      <c r="AB42" s="19"/>
      <c r="AC42" s="19"/>
      <c r="AD42" s="18" t="s">
        <v>161</v>
      </c>
      <c r="AE42" s="18" t="s">
        <v>169</v>
      </c>
      <c r="AF42" s="19"/>
      <c r="AG42" s="66"/>
      <c r="AH42" s="69"/>
      <c r="AI42" s="70"/>
      <c r="AJ42" s="77"/>
      <c r="AK42" s="78"/>
      <c r="AL42" s="77"/>
      <c r="AM42" s="78"/>
      <c r="AN42" s="77"/>
      <c r="AO42" s="78"/>
      <c r="AP42" s="77"/>
      <c r="AQ42" s="78"/>
      <c r="AR42" s="79"/>
      <c r="AS42" s="80"/>
      <c r="AT42" s="79"/>
      <c r="AU42" s="80"/>
      <c r="AV42" s="79"/>
      <c r="AW42" s="80"/>
      <c r="AX42" s="79"/>
      <c r="AY42" s="80"/>
      <c r="AZ42" s="79"/>
      <c r="BA42" s="80"/>
      <c r="BB42" s="79"/>
      <c r="BC42" s="80"/>
      <c r="BD42" s="77"/>
      <c r="BE42" s="78"/>
      <c r="BH42" s="78"/>
      <c r="BJ42" s="77"/>
      <c r="BK42" s="78"/>
      <c r="CN42" s="79"/>
      <c r="CO42" s="80"/>
      <c r="CP42" s="393"/>
      <c r="CQ42" s="393"/>
      <c r="CR42" s="393"/>
      <c r="CS42" s="393"/>
      <c r="CT42" s="393"/>
      <c r="CU42" s="393"/>
      <c r="CV42" s="393"/>
      <c r="CW42" s="393"/>
      <c r="CX42" s="393"/>
      <c r="CY42" s="393"/>
      <c r="DA42" s="144"/>
      <c r="DB42" s="144"/>
    </row>
    <row r="43" spans="1:106" ht="116.5" hidden="1" thickBot="1" x14ac:dyDescent="0.4">
      <c r="A43" s="16" t="s">
        <v>147</v>
      </c>
      <c r="B43" s="18" t="s">
        <v>173</v>
      </c>
      <c r="C43" s="18">
        <v>20230041</v>
      </c>
      <c r="D43" s="18" t="s">
        <v>174</v>
      </c>
      <c r="E43" s="19"/>
      <c r="F43" s="19"/>
      <c r="G43" s="19"/>
      <c r="H43" s="47"/>
      <c r="I43" s="28" t="s">
        <v>75</v>
      </c>
      <c r="J43" s="19" t="s">
        <v>68</v>
      </c>
      <c r="K43" s="44">
        <v>0</v>
      </c>
      <c r="L43" s="19"/>
      <c r="M43" s="19"/>
      <c r="N43" s="19" t="s">
        <v>70</v>
      </c>
      <c r="O43" s="18">
        <v>1</v>
      </c>
      <c r="P43" s="18"/>
      <c r="Q43" s="18"/>
      <c r="R43" s="18"/>
      <c r="S43" s="18">
        <v>0</v>
      </c>
      <c r="T43" s="19"/>
      <c r="U43" s="19"/>
      <c r="V43" s="19"/>
      <c r="W43" s="19"/>
      <c r="X43" s="369"/>
      <c r="Y43" s="352">
        <v>1</v>
      </c>
      <c r="Z43" s="19"/>
      <c r="AA43" s="19"/>
      <c r="AB43" s="19"/>
      <c r="AC43" s="19"/>
      <c r="AD43" s="18" t="s">
        <v>95</v>
      </c>
      <c r="AE43" s="18" t="s">
        <v>144</v>
      </c>
      <c r="AF43" s="19"/>
      <c r="AG43" s="66"/>
      <c r="AH43" s="69"/>
      <c r="AI43" s="70"/>
      <c r="AJ43" s="77"/>
      <c r="AK43" s="78"/>
      <c r="AL43" s="77"/>
      <c r="AM43" s="78"/>
      <c r="AN43" s="77"/>
      <c r="AO43" s="78"/>
      <c r="AP43" s="77"/>
      <c r="AQ43" s="78"/>
      <c r="AR43" s="79"/>
      <c r="AS43" s="80"/>
      <c r="AT43" s="79"/>
      <c r="AU43" s="80"/>
      <c r="AV43" s="79"/>
      <c r="AW43" s="80"/>
      <c r="AX43" s="79"/>
      <c r="AY43" s="80"/>
      <c r="AZ43" s="79"/>
      <c r="BA43" s="80"/>
      <c r="BB43" s="79"/>
      <c r="BC43" s="80"/>
      <c r="BD43" s="77"/>
      <c r="BE43" s="78"/>
      <c r="BH43" s="78"/>
      <c r="BJ43" s="77"/>
      <c r="BK43" s="78"/>
      <c r="CN43" s="79"/>
      <c r="CO43" s="80"/>
      <c r="CP43" s="393"/>
      <c r="CQ43" s="393"/>
      <c r="CR43" s="393"/>
      <c r="CS43" s="393"/>
      <c r="CT43" s="393"/>
      <c r="CU43" s="393"/>
      <c r="CV43" s="393"/>
      <c r="CW43" s="393"/>
      <c r="CX43" s="393"/>
      <c r="CY43" s="393"/>
      <c r="DA43" s="144"/>
      <c r="DB43" s="144"/>
    </row>
    <row r="44" spans="1:106" ht="116.5" hidden="1" thickBot="1" x14ac:dyDescent="0.4">
      <c r="A44" s="16" t="s">
        <v>147</v>
      </c>
      <c r="B44" s="18" t="s">
        <v>175</v>
      </c>
      <c r="C44" s="18">
        <v>20230042</v>
      </c>
      <c r="D44" s="18" t="s">
        <v>176</v>
      </c>
      <c r="E44" s="19"/>
      <c r="F44" s="19"/>
      <c r="G44" s="19"/>
      <c r="H44" s="47"/>
      <c r="I44" s="28" t="s">
        <v>75</v>
      </c>
      <c r="J44" s="19" t="s">
        <v>68</v>
      </c>
      <c r="K44" s="44">
        <v>0</v>
      </c>
      <c r="L44" s="19"/>
      <c r="M44" s="19"/>
      <c r="N44" s="19" t="s">
        <v>70</v>
      </c>
      <c r="O44" s="18">
        <v>15</v>
      </c>
      <c r="P44" s="18"/>
      <c r="Q44" s="18"/>
      <c r="R44" s="18"/>
      <c r="S44" s="18">
        <v>10</v>
      </c>
      <c r="T44" s="19"/>
      <c r="U44" s="19"/>
      <c r="V44" s="19"/>
      <c r="W44" s="19"/>
      <c r="X44" s="369"/>
      <c r="Y44" s="352">
        <v>10</v>
      </c>
      <c r="Z44" s="19"/>
      <c r="AA44" s="19"/>
      <c r="AB44" s="19"/>
      <c r="AC44" s="19"/>
      <c r="AD44" s="18" t="s">
        <v>161</v>
      </c>
      <c r="AE44" s="18" t="s">
        <v>169</v>
      </c>
      <c r="AF44" s="19"/>
      <c r="AG44" s="66"/>
      <c r="AH44" s="69"/>
      <c r="AI44" s="70"/>
      <c r="AJ44" s="77"/>
      <c r="AK44" s="78"/>
      <c r="AL44" s="77"/>
      <c r="AM44" s="78"/>
      <c r="AN44" s="77"/>
      <c r="AO44" s="78"/>
      <c r="AP44" s="77"/>
      <c r="AQ44" s="78"/>
      <c r="AR44" s="79"/>
      <c r="AS44" s="80"/>
      <c r="AT44" s="79"/>
      <c r="AU44" s="80"/>
      <c r="AV44" s="79"/>
      <c r="AW44" s="80"/>
      <c r="AX44" s="79"/>
      <c r="AY44" s="80"/>
      <c r="AZ44" s="79"/>
      <c r="BA44" s="80"/>
      <c r="BB44" s="79"/>
      <c r="BC44" s="80"/>
      <c r="BD44" s="77"/>
      <c r="BE44" s="78"/>
      <c r="BH44" s="78"/>
      <c r="BJ44" s="77"/>
      <c r="BK44" s="78"/>
      <c r="CN44" s="79"/>
      <c r="CO44" s="80"/>
      <c r="CP44" s="393"/>
      <c r="CQ44" s="393"/>
      <c r="CR44" s="393"/>
      <c r="CS44" s="393"/>
      <c r="CT44" s="393"/>
      <c r="CU44" s="393"/>
      <c r="CV44" s="393"/>
      <c r="CW44" s="393"/>
      <c r="CX44" s="393"/>
      <c r="CY44" s="393"/>
      <c r="DA44" s="144"/>
      <c r="DB44" s="144"/>
    </row>
    <row r="45" spans="1:106" ht="102" hidden="1" thickBot="1" x14ac:dyDescent="0.4">
      <c r="A45" s="16" t="s">
        <v>147</v>
      </c>
      <c r="B45" s="18" t="s">
        <v>177</v>
      </c>
      <c r="C45" s="18">
        <v>20230043</v>
      </c>
      <c r="D45" s="18" t="s">
        <v>178</v>
      </c>
      <c r="E45" s="19"/>
      <c r="F45" s="19"/>
      <c r="G45" s="19"/>
      <c r="H45" s="47"/>
      <c r="I45" s="28" t="s">
        <v>75</v>
      </c>
      <c r="J45" s="19" t="s">
        <v>68</v>
      </c>
      <c r="K45" s="44">
        <v>1</v>
      </c>
      <c r="L45" s="19"/>
      <c r="M45" s="19"/>
      <c r="N45" s="19" t="s">
        <v>70</v>
      </c>
      <c r="O45" s="18">
        <v>1</v>
      </c>
      <c r="P45" s="18"/>
      <c r="Q45" s="18"/>
      <c r="R45" s="18"/>
      <c r="S45" s="18">
        <v>1</v>
      </c>
      <c r="T45" s="19"/>
      <c r="U45" s="19"/>
      <c r="V45" s="19"/>
      <c r="W45" s="19"/>
      <c r="X45" s="369"/>
      <c r="Y45" s="352">
        <v>1</v>
      </c>
      <c r="Z45" s="19"/>
      <c r="AA45" s="19"/>
      <c r="AB45" s="19"/>
      <c r="AC45" s="19"/>
      <c r="AD45" s="19" t="s">
        <v>84</v>
      </c>
      <c r="AE45" s="18" t="s">
        <v>179</v>
      </c>
      <c r="AF45" s="19"/>
      <c r="AG45" s="66"/>
      <c r="AH45" s="69"/>
      <c r="AI45" s="70"/>
      <c r="AJ45" s="77"/>
      <c r="AK45" s="78"/>
      <c r="AL45" s="77"/>
      <c r="AM45" s="78"/>
      <c r="AN45" s="77"/>
      <c r="AO45" s="78"/>
      <c r="AP45" s="77"/>
      <c r="AQ45" s="78"/>
      <c r="AR45" s="79"/>
      <c r="AS45" s="80"/>
      <c r="AT45" s="79"/>
      <c r="AU45" s="80"/>
      <c r="AV45" s="79"/>
      <c r="AW45" s="80"/>
      <c r="AX45" s="79"/>
      <c r="AY45" s="80"/>
      <c r="AZ45" s="79"/>
      <c r="BA45" s="80"/>
      <c r="BB45" s="79"/>
      <c r="BC45" s="80"/>
      <c r="BD45" s="77"/>
      <c r="BE45" s="78"/>
      <c r="BH45" s="78"/>
      <c r="BJ45" s="77"/>
      <c r="BK45" s="78"/>
      <c r="CN45" s="79"/>
      <c r="CO45" s="80"/>
      <c r="CP45" s="393"/>
      <c r="CQ45" s="393"/>
      <c r="CR45" s="393"/>
      <c r="CS45" s="393"/>
      <c r="CT45" s="393"/>
      <c r="CU45" s="393"/>
      <c r="CV45" s="393"/>
      <c r="CW45" s="393"/>
      <c r="CX45" s="393"/>
      <c r="CY45" s="393"/>
      <c r="DA45" s="144"/>
      <c r="DB45" s="144"/>
    </row>
    <row r="46" spans="1:106" ht="160" hidden="1" thickBot="1" x14ac:dyDescent="0.4">
      <c r="A46" s="16" t="s">
        <v>147</v>
      </c>
      <c r="B46" s="18" t="s">
        <v>180</v>
      </c>
      <c r="C46" s="18">
        <v>20230044</v>
      </c>
      <c r="D46" s="18" t="s">
        <v>181</v>
      </c>
      <c r="E46" s="19"/>
      <c r="F46" s="19"/>
      <c r="G46" s="19"/>
      <c r="H46" s="47"/>
      <c r="I46" s="28" t="s">
        <v>75</v>
      </c>
      <c r="J46" s="19" t="s">
        <v>68</v>
      </c>
      <c r="K46" s="44" t="s">
        <v>98</v>
      </c>
      <c r="L46" s="19"/>
      <c r="M46" s="19"/>
      <c r="N46" s="19" t="s">
        <v>70</v>
      </c>
      <c r="O46" s="18">
        <v>3</v>
      </c>
      <c r="P46" s="18"/>
      <c r="Q46" s="18"/>
      <c r="R46" s="18"/>
      <c r="S46" s="18">
        <v>3</v>
      </c>
      <c r="T46" s="19"/>
      <c r="U46" s="19"/>
      <c r="V46" s="19"/>
      <c r="W46" s="19"/>
      <c r="X46" s="369"/>
      <c r="Y46" s="352">
        <v>3</v>
      </c>
      <c r="Z46" s="19"/>
      <c r="AA46" s="19"/>
      <c r="AB46" s="19"/>
      <c r="AC46" s="19"/>
      <c r="AD46" s="18" t="s">
        <v>161</v>
      </c>
      <c r="AE46" s="18" t="s">
        <v>182</v>
      </c>
      <c r="AF46" s="19"/>
      <c r="AG46" s="66"/>
      <c r="AH46" s="69"/>
      <c r="AI46" s="70"/>
      <c r="AJ46" s="77"/>
      <c r="AK46" s="78"/>
      <c r="AL46" s="77"/>
      <c r="AM46" s="78"/>
      <c r="AN46" s="77"/>
      <c r="AO46" s="78"/>
      <c r="AP46" s="77"/>
      <c r="AQ46" s="78"/>
      <c r="AR46" s="79"/>
      <c r="AS46" s="80"/>
      <c r="AT46" s="79"/>
      <c r="AU46" s="80"/>
      <c r="AV46" s="79"/>
      <c r="AW46" s="80"/>
      <c r="AX46" s="79"/>
      <c r="AY46" s="80"/>
      <c r="AZ46" s="79"/>
      <c r="BA46" s="80"/>
      <c r="BB46" s="79"/>
      <c r="BC46" s="80"/>
      <c r="BD46" s="77"/>
      <c r="BE46" s="78"/>
      <c r="BH46" s="78"/>
      <c r="BJ46" s="77"/>
      <c r="BK46" s="78"/>
      <c r="CN46" s="79"/>
      <c r="CO46" s="80"/>
      <c r="CP46" s="393"/>
      <c r="CQ46" s="393"/>
      <c r="CR46" s="393"/>
      <c r="CS46" s="393"/>
      <c r="CT46" s="393"/>
      <c r="CU46" s="393"/>
      <c r="CV46" s="393"/>
      <c r="CW46" s="393"/>
      <c r="CX46" s="393"/>
      <c r="CY46" s="393"/>
      <c r="DA46" s="144"/>
      <c r="DB46" s="144"/>
    </row>
    <row r="47" spans="1:106" ht="203.5" hidden="1" thickBot="1" x14ac:dyDescent="0.4">
      <c r="A47" s="16" t="s">
        <v>147</v>
      </c>
      <c r="B47" s="18" t="s">
        <v>183</v>
      </c>
      <c r="C47" s="18">
        <v>20230045</v>
      </c>
      <c r="D47" s="18" t="s">
        <v>184</v>
      </c>
      <c r="E47" s="19"/>
      <c r="F47" s="19"/>
      <c r="G47" s="19"/>
      <c r="H47" s="47"/>
      <c r="I47" s="28" t="s">
        <v>75</v>
      </c>
      <c r="J47" s="19" t="s">
        <v>68</v>
      </c>
      <c r="K47" s="44" t="s">
        <v>98</v>
      </c>
      <c r="L47" s="19"/>
      <c r="M47" s="19"/>
      <c r="N47" s="19" t="s">
        <v>70</v>
      </c>
      <c r="O47" s="18">
        <v>3</v>
      </c>
      <c r="P47" s="18"/>
      <c r="Q47" s="18"/>
      <c r="R47" s="18"/>
      <c r="S47" s="18">
        <v>3</v>
      </c>
      <c r="T47" s="19"/>
      <c r="U47" s="19"/>
      <c r="V47" s="19"/>
      <c r="W47" s="19"/>
      <c r="X47" s="369"/>
      <c r="Y47" s="352">
        <v>3</v>
      </c>
      <c r="Z47" s="19"/>
      <c r="AA47" s="19"/>
      <c r="AB47" s="19"/>
      <c r="AC47" s="19"/>
      <c r="AD47" s="18" t="s">
        <v>161</v>
      </c>
      <c r="AE47" s="18" t="s">
        <v>182</v>
      </c>
      <c r="AF47" s="19"/>
      <c r="AG47" s="66"/>
      <c r="AH47" s="69"/>
      <c r="AI47" s="70"/>
      <c r="AJ47" s="77"/>
      <c r="AK47" s="78"/>
      <c r="AL47" s="77"/>
      <c r="AM47" s="78"/>
      <c r="AN47" s="77"/>
      <c r="AO47" s="78"/>
      <c r="AP47" s="77"/>
      <c r="AQ47" s="78"/>
      <c r="AR47" s="79"/>
      <c r="AS47" s="80"/>
      <c r="AT47" s="79"/>
      <c r="AU47" s="80"/>
      <c r="AV47" s="79"/>
      <c r="AW47" s="80"/>
      <c r="AX47" s="79"/>
      <c r="AY47" s="80"/>
      <c r="AZ47" s="79"/>
      <c r="BA47" s="80"/>
      <c r="BB47" s="79"/>
      <c r="BC47" s="80"/>
      <c r="BD47" s="77"/>
      <c r="BE47" s="78"/>
      <c r="BH47" s="78"/>
      <c r="BJ47" s="77"/>
      <c r="BK47" s="78"/>
      <c r="CN47" s="79"/>
      <c r="CO47" s="80"/>
      <c r="CP47" s="393"/>
      <c r="CQ47" s="393"/>
      <c r="CR47" s="393"/>
      <c r="CS47" s="393"/>
      <c r="CT47" s="393"/>
      <c r="CU47" s="393"/>
      <c r="CV47" s="393"/>
      <c r="CW47" s="393"/>
      <c r="CX47" s="393"/>
      <c r="CY47" s="393"/>
      <c r="DA47" s="144"/>
      <c r="DB47" s="144"/>
    </row>
    <row r="48" spans="1:106" ht="218" hidden="1" thickBot="1" x14ac:dyDescent="0.4">
      <c r="A48" s="16" t="s">
        <v>147</v>
      </c>
      <c r="B48" s="18" t="s">
        <v>185</v>
      </c>
      <c r="C48" s="18">
        <v>20230046</v>
      </c>
      <c r="D48" s="18" t="s">
        <v>186</v>
      </c>
      <c r="E48" s="19"/>
      <c r="F48" s="19"/>
      <c r="G48" s="19"/>
      <c r="H48" s="47"/>
      <c r="I48" s="18" t="s">
        <v>157</v>
      </c>
      <c r="J48" s="19" t="s">
        <v>68</v>
      </c>
      <c r="K48" s="44">
        <v>12.4</v>
      </c>
      <c r="L48" s="19"/>
      <c r="M48" s="19"/>
      <c r="N48" s="19" t="s">
        <v>70</v>
      </c>
      <c r="O48" s="18">
        <v>12.548999999999999</v>
      </c>
      <c r="P48" s="18"/>
      <c r="Q48" s="18"/>
      <c r="R48" s="18"/>
      <c r="S48" s="18" t="s">
        <v>98</v>
      </c>
      <c r="T48" s="19"/>
      <c r="U48" s="19"/>
      <c r="V48" s="19"/>
      <c r="W48" s="19"/>
      <c r="X48" s="369"/>
      <c r="Y48" s="352" t="s">
        <v>98</v>
      </c>
      <c r="Z48" s="19"/>
      <c r="AA48" s="19"/>
      <c r="AB48" s="19"/>
      <c r="AC48" s="19"/>
      <c r="AD48" s="18" t="s">
        <v>154</v>
      </c>
      <c r="AE48" s="18" t="s">
        <v>187</v>
      </c>
      <c r="AF48" s="19"/>
      <c r="AG48" s="66"/>
      <c r="AH48" s="69"/>
      <c r="AI48" s="70"/>
      <c r="AJ48" s="77"/>
      <c r="AK48" s="78"/>
      <c r="AL48" s="77"/>
      <c r="AM48" s="78"/>
      <c r="AN48" s="77"/>
      <c r="AO48" s="78"/>
      <c r="AP48" s="77"/>
      <c r="AQ48" s="78"/>
      <c r="AR48" s="79"/>
      <c r="AS48" s="80"/>
      <c r="AT48" s="79"/>
      <c r="AU48" s="80"/>
      <c r="AV48" s="79"/>
      <c r="AW48" s="80"/>
      <c r="AX48" s="79"/>
      <c r="AY48" s="80"/>
      <c r="AZ48" s="79"/>
      <c r="BA48" s="80"/>
      <c r="BB48" s="79"/>
      <c r="BC48" s="80"/>
      <c r="BD48" s="77"/>
      <c r="BE48" s="78"/>
      <c r="BH48" s="78"/>
      <c r="BJ48" s="77"/>
      <c r="BK48" s="78"/>
      <c r="CN48" s="79"/>
      <c r="CO48" s="80"/>
      <c r="CP48" s="393"/>
      <c r="CQ48" s="393"/>
      <c r="CR48" s="393"/>
      <c r="CS48" s="393"/>
      <c r="CT48" s="393"/>
      <c r="CU48" s="393"/>
      <c r="CV48" s="393"/>
      <c r="CW48" s="393"/>
      <c r="CX48" s="393"/>
      <c r="CY48" s="393"/>
      <c r="DA48" s="144"/>
      <c r="DB48" s="144"/>
    </row>
    <row r="49" spans="1:115" ht="218" hidden="1" thickBot="1" x14ac:dyDescent="0.4">
      <c r="A49" s="16" t="s">
        <v>147</v>
      </c>
      <c r="B49" s="18" t="s">
        <v>185</v>
      </c>
      <c r="C49" s="18">
        <v>20230047</v>
      </c>
      <c r="D49" s="18" t="s">
        <v>188</v>
      </c>
      <c r="E49" s="19"/>
      <c r="F49" s="19"/>
      <c r="G49" s="19"/>
      <c r="H49" s="47"/>
      <c r="I49" s="18" t="s">
        <v>75</v>
      </c>
      <c r="J49" s="19" t="s">
        <v>68</v>
      </c>
      <c r="K49" s="44" t="s">
        <v>98</v>
      </c>
      <c r="L49" s="19"/>
      <c r="M49" s="19"/>
      <c r="N49" s="19" t="s">
        <v>70</v>
      </c>
      <c r="O49" s="18">
        <v>150</v>
      </c>
      <c r="P49" s="18"/>
      <c r="Q49" s="18"/>
      <c r="R49" s="18"/>
      <c r="S49" s="18">
        <v>155</v>
      </c>
      <c r="T49" s="19"/>
      <c r="U49" s="19"/>
      <c r="V49" s="19"/>
      <c r="W49" s="19"/>
      <c r="X49" s="369"/>
      <c r="Y49" s="352">
        <v>160</v>
      </c>
      <c r="Z49" s="19"/>
      <c r="AA49" s="19"/>
      <c r="AB49" s="19"/>
      <c r="AC49" s="19"/>
      <c r="AD49" s="18" t="s">
        <v>154</v>
      </c>
      <c r="AE49" s="18" t="s">
        <v>187</v>
      </c>
      <c r="AF49" s="19"/>
      <c r="AG49" s="66"/>
      <c r="AH49" s="69"/>
      <c r="AI49" s="70"/>
      <c r="AJ49" s="77"/>
      <c r="AK49" s="78"/>
      <c r="AL49" s="77"/>
      <c r="AM49" s="78"/>
      <c r="AN49" s="77"/>
      <c r="AO49" s="78"/>
      <c r="AP49" s="77"/>
      <c r="AQ49" s="78"/>
      <c r="AR49" s="79"/>
      <c r="AS49" s="80"/>
      <c r="AT49" s="79"/>
      <c r="AU49" s="80"/>
      <c r="AV49" s="79"/>
      <c r="AW49" s="80"/>
      <c r="AX49" s="79"/>
      <c r="AY49" s="80"/>
      <c r="AZ49" s="79"/>
      <c r="BA49" s="80"/>
      <c r="BB49" s="79"/>
      <c r="BC49" s="80"/>
      <c r="BD49" s="77"/>
      <c r="BE49" s="78"/>
      <c r="BH49" s="78"/>
      <c r="BJ49" s="77"/>
      <c r="BK49" s="78"/>
      <c r="CN49" s="79"/>
      <c r="CO49" s="80"/>
      <c r="CP49" s="393"/>
      <c r="CQ49" s="393"/>
      <c r="CR49" s="393"/>
      <c r="CS49" s="393"/>
      <c r="CT49" s="393"/>
      <c r="CU49" s="393"/>
      <c r="CV49" s="393"/>
      <c r="CW49" s="393"/>
      <c r="CX49" s="393"/>
      <c r="CY49" s="393"/>
      <c r="DA49" s="144"/>
      <c r="DB49" s="144"/>
    </row>
    <row r="50" spans="1:115" ht="131" hidden="1" thickBot="1" x14ac:dyDescent="0.4">
      <c r="A50" s="16" t="s">
        <v>147</v>
      </c>
      <c r="B50" s="18" t="s">
        <v>189</v>
      </c>
      <c r="C50" s="18">
        <v>20230048</v>
      </c>
      <c r="D50" s="18" t="s">
        <v>190</v>
      </c>
      <c r="E50" s="19"/>
      <c r="F50" s="19"/>
      <c r="G50" s="19"/>
      <c r="H50" s="47"/>
      <c r="I50" s="28" t="s">
        <v>67</v>
      </c>
      <c r="J50" s="19" t="s">
        <v>68</v>
      </c>
      <c r="K50" s="44">
        <v>0</v>
      </c>
      <c r="L50" s="19"/>
      <c r="M50" s="19"/>
      <c r="N50" s="19" t="s">
        <v>70</v>
      </c>
      <c r="O50" s="21">
        <v>100</v>
      </c>
      <c r="P50" s="21"/>
      <c r="Q50" s="21"/>
      <c r="R50" s="21"/>
      <c r="S50" s="21">
        <v>100</v>
      </c>
      <c r="T50" s="19"/>
      <c r="U50" s="19"/>
      <c r="V50" s="19"/>
      <c r="W50" s="19"/>
      <c r="X50" s="369"/>
      <c r="Y50" s="350">
        <v>100</v>
      </c>
      <c r="Z50" s="19"/>
      <c r="AA50" s="19"/>
      <c r="AB50" s="19"/>
      <c r="AC50" s="19"/>
      <c r="AD50" s="21" t="s">
        <v>161</v>
      </c>
      <c r="AE50" s="21" t="s">
        <v>187</v>
      </c>
      <c r="AF50" s="19"/>
      <c r="AG50" s="66"/>
      <c r="AH50" s="69"/>
      <c r="AI50" s="70"/>
      <c r="AJ50" s="77"/>
      <c r="AK50" s="78"/>
      <c r="AL50" s="77"/>
      <c r="AM50" s="78"/>
      <c r="AN50" s="77"/>
      <c r="AO50" s="78"/>
      <c r="AP50" s="77"/>
      <c r="AQ50" s="78"/>
      <c r="AR50" s="79"/>
      <c r="AS50" s="80"/>
      <c r="AT50" s="79"/>
      <c r="AU50" s="80"/>
      <c r="AV50" s="79"/>
      <c r="AW50" s="80"/>
      <c r="AX50" s="79"/>
      <c r="AY50" s="80"/>
      <c r="AZ50" s="79"/>
      <c r="BA50" s="80"/>
      <c r="BB50" s="79"/>
      <c r="BC50" s="80"/>
      <c r="BD50" s="77"/>
      <c r="BE50" s="78"/>
      <c r="BH50" s="78"/>
      <c r="BJ50" s="77"/>
      <c r="BK50" s="78"/>
      <c r="CN50" s="79"/>
      <c r="CO50" s="80"/>
      <c r="CP50" s="393"/>
      <c r="CQ50" s="393"/>
      <c r="CR50" s="393"/>
      <c r="CS50" s="393"/>
      <c r="CT50" s="393"/>
      <c r="CU50" s="393"/>
      <c r="CV50" s="393"/>
      <c r="CW50" s="393"/>
      <c r="CX50" s="393"/>
      <c r="CY50" s="393"/>
      <c r="DA50" s="144"/>
      <c r="DB50" s="144"/>
    </row>
    <row r="51" spans="1:115" ht="116.5" hidden="1" thickBot="1" x14ac:dyDescent="0.4">
      <c r="A51" s="16" t="s">
        <v>147</v>
      </c>
      <c r="B51" s="18" t="s">
        <v>191</v>
      </c>
      <c r="C51" s="18">
        <v>20230049</v>
      </c>
      <c r="D51" s="18" t="s">
        <v>192</v>
      </c>
      <c r="E51" s="19"/>
      <c r="F51" s="19"/>
      <c r="G51" s="19"/>
      <c r="H51" s="47"/>
      <c r="I51" s="28" t="s">
        <v>67</v>
      </c>
      <c r="J51" s="19" t="s">
        <v>68</v>
      </c>
      <c r="K51" s="44">
        <v>0</v>
      </c>
      <c r="L51" s="19"/>
      <c r="M51" s="19"/>
      <c r="N51" s="19" t="s">
        <v>70</v>
      </c>
      <c r="O51" s="18">
        <v>50</v>
      </c>
      <c r="P51" s="18"/>
      <c r="Q51" s="18"/>
      <c r="R51" s="18"/>
      <c r="S51" s="18">
        <v>100</v>
      </c>
      <c r="T51" s="19"/>
      <c r="U51" s="19"/>
      <c r="V51" s="19"/>
      <c r="W51" s="19"/>
      <c r="X51" s="369"/>
      <c r="Y51" s="352" t="s">
        <v>98</v>
      </c>
      <c r="Z51" s="19"/>
      <c r="AA51" s="19"/>
      <c r="AB51" s="19"/>
      <c r="AC51" s="19"/>
      <c r="AD51" s="18" t="s">
        <v>161</v>
      </c>
      <c r="AE51" s="18" t="s">
        <v>193</v>
      </c>
      <c r="AF51" s="19"/>
      <c r="AG51" s="66"/>
      <c r="AH51" s="69"/>
      <c r="AI51" s="70"/>
      <c r="AJ51" s="77"/>
      <c r="AK51" s="78"/>
      <c r="AL51" s="77"/>
      <c r="AM51" s="78"/>
      <c r="AN51" s="77"/>
      <c r="AO51" s="78"/>
      <c r="AP51" s="77"/>
      <c r="AQ51" s="78"/>
      <c r="AR51" s="79"/>
      <c r="AS51" s="80"/>
      <c r="AT51" s="79"/>
      <c r="AU51" s="80"/>
      <c r="AV51" s="79"/>
      <c r="AW51" s="80"/>
      <c r="AX51" s="79"/>
      <c r="AY51" s="80"/>
      <c r="AZ51" s="79"/>
      <c r="BA51" s="80"/>
      <c r="BB51" s="79"/>
      <c r="BC51" s="80"/>
      <c r="BD51" s="77"/>
      <c r="BE51" s="78"/>
      <c r="BH51" s="78"/>
      <c r="BJ51" s="77"/>
      <c r="BK51" s="78"/>
      <c r="CN51" s="79"/>
      <c r="CO51" s="80"/>
      <c r="CP51" s="393"/>
      <c r="CQ51" s="393"/>
      <c r="CR51" s="393"/>
      <c r="CS51" s="393"/>
      <c r="CT51" s="393"/>
      <c r="CU51" s="393"/>
      <c r="CV51" s="393"/>
      <c r="CW51" s="393"/>
      <c r="CX51" s="393"/>
      <c r="CY51" s="393"/>
      <c r="DA51" s="144"/>
      <c r="DB51" s="144"/>
    </row>
    <row r="52" spans="1:115" ht="116.5" hidden="1" thickBot="1" x14ac:dyDescent="0.4">
      <c r="A52" s="16" t="s">
        <v>147</v>
      </c>
      <c r="B52" s="18" t="s">
        <v>191</v>
      </c>
      <c r="C52" s="18">
        <v>20230050</v>
      </c>
      <c r="D52" s="18" t="s">
        <v>194</v>
      </c>
      <c r="E52" s="19"/>
      <c r="F52" s="19"/>
      <c r="G52" s="19"/>
      <c r="H52" s="47"/>
      <c r="I52" s="28" t="s">
        <v>67</v>
      </c>
      <c r="J52" s="19" t="s">
        <v>68</v>
      </c>
      <c r="K52" s="44">
        <v>0</v>
      </c>
      <c r="L52" s="19"/>
      <c r="M52" s="19"/>
      <c r="N52" s="19" t="s">
        <v>70</v>
      </c>
      <c r="O52" s="18">
        <v>10</v>
      </c>
      <c r="P52" s="18"/>
      <c r="Q52" s="18"/>
      <c r="R52" s="18"/>
      <c r="S52" s="18">
        <v>100</v>
      </c>
      <c r="T52" s="19"/>
      <c r="U52" s="19"/>
      <c r="V52" s="19"/>
      <c r="W52" s="19"/>
      <c r="X52" s="369"/>
      <c r="Y52" s="352" t="s">
        <v>98</v>
      </c>
      <c r="Z52" s="19"/>
      <c r="AA52" s="19"/>
      <c r="AB52" s="19"/>
      <c r="AC52" s="19"/>
      <c r="AD52" s="18" t="s">
        <v>161</v>
      </c>
      <c r="AE52" s="18" t="s">
        <v>193</v>
      </c>
      <c r="AF52" s="19"/>
      <c r="AG52" s="66"/>
      <c r="AH52" s="69"/>
      <c r="AI52" s="70"/>
      <c r="AJ52" s="77"/>
      <c r="AK52" s="78"/>
      <c r="AL52" s="77"/>
      <c r="AM52" s="78"/>
      <c r="AN52" s="77"/>
      <c r="AO52" s="78"/>
      <c r="AP52" s="77"/>
      <c r="AQ52" s="78"/>
      <c r="AR52" s="79"/>
      <c r="AS52" s="80"/>
      <c r="AT52" s="79"/>
      <c r="AU52" s="80"/>
      <c r="AV52" s="79"/>
      <c r="AW52" s="80"/>
      <c r="AX52" s="79"/>
      <c r="AY52" s="80"/>
      <c r="AZ52" s="79"/>
      <c r="BA52" s="80"/>
      <c r="BB52" s="79"/>
      <c r="BC52" s="80"/>
      <c r="BD52" s="77"/>
      <c r="BE52" s="78"/>
      <c r="BH52" s="78"/>
      <c r="BJ52" s="77"/>
      <c r="BK52" s="78"/>
      <c r="CN52" s="79"/>
      <c r="CO52" s="80"/>
      <c r="CP52" s="393"/>
      <c r="CQ52" s="393"/>
      <c r="CR52" s="393"/>
      <c r="CS52" s="393"/>
      <c r="CT52" s="393"/>
      <c r="CU52" s="393"/>
      <c r="CV52" s="393"/>
      <c r="CW52" s="393"/>
      <c r="CX52" s="393"/>
      <c r="CY52" s="393"/>
      <c r="DA52" s="144"/>
      <c r="DB52" s="144"/>
    </row>
    <row r="53" spans="1:115" ht="116.5" hidden="1" thickBot="1" x14ac:dyDescent="0.4">
      <c r="A53" s="16" t="s">
        <v>147</v>
      </c>
      <c r="B53" s="18" t="s">
        <v>191</v>
      </c>
      <c r="C53" s="18">
        <v>20230051</v>
      </c>
      <c r="D53" s="18" t="s">
        <v>195</v>
      </c>
      <c r="E53" s="19"/>
      <c r="F53" s="19"/>
      <c r="G53" s="19"/>
      <c r="H53" s="47"/>
      <c r="I53" s="28" t="s">
        <v>67</v>
      </c>
      <c r="J53" s="19" t="s">
        <v>68</v>
      </c>
      <c r="K53" s="44">
        <v>0</v>
      </c>
      <c r="L53" s="19"/>
      <c r="M53" s="19"/>
      <c r="N53" s="19" t="s">
        <v>70</v>
      </c>
      <c r="O53" s="18">
        <v>30</v>
      </c>
      <c r="P53" s="18"/>
      <c r="Q53" s="18"/>
      <c r="R53" s="18"/>
      <c r="S53" s="18">
        <v>100</v>
      </c>
      <c r="T53" s="19"/>
      <c r="U53" s="19"/>
      <c r="V53" s="19"/>
      <c r="W53" s="19"/>
      <c r="X53" s="369"/>
      <c r="Y53" s="352" t="s">
        <v>98</v>
      </c>
      <c r="Z53" s="19"/>
      <c r="AA53" s="19"/>
      <c r="AB53" s="19"/>
      <c r="AC53" s="19"/>
      <c r="AD53" s="18" t="s">
        <v>161</v>
      </c>
      <c r="AE53" s="18" t="s">
        <v>193</v>
      </c>
      <c r="AF53" s="19"/>
      <c r="AG53" s="66"/>
      <c r="AH53" s="69"/>
      <c r="AI53" s="70"/>
      <c r="AJ53" s="77"/>
      <c r="AK53" s="78"/>
      <c r="AL53" s="77"/>
      <c r="AM53" s="78"/>
      <c r="AN53" s="77"/>
      <c r="AO53" s="78"/>
      <c r="AP53" s="77"/>
      <c r="AQ53" s="78"/>
      <c r="AR53" s="79"/>
      <c r="AS53" s="80"/>
      <c r="AT53" s="79"/>
      <c r="AU53" s="80"/>
      <c r="AV53" s="79"/>
      <c r="AW53" s="80"/>
      <c r="AX53" s="79"/>
      <c r="AY53" s="80"/>
      <c r="AZ53" s="79"/>
      <c r="BA53" s="80"/>
      <c r="BB53" s="79"/>
      <c r="BC53" s="80"/>
      <c r="BD53" s="77"/>
      <c r="BE53" s="78"/>
      <c r="BH53" s="78"/>
      <c r="BJ53" s="77"/>
      <c r="BK53" s="78"/>
      <c r="CN53" s="79"/>
      <c r="CO53" s="80"/>
      <c r="CP53" s="393"/>
      <c r="CQ53" s="393"/>
      <c r="CR53" s="393"/>
      <c r="CS53" s="393"/>
      <c r="CT53" s="393"/>
      <c r="CU53" s="393"/>
      <c r="CV53" s="393"/>
      <c r="CW53" s="393"/>
      <c r="CX53" s="393"/>
      <c r="CY53" s="393"/>
      <c r="DA53" s="144"/>
      <c r="DB53" s="144"/>
    </row>
    <row r="54" spans="1:115" ht="116.5" hidden="1" thickBot="1" x14ac:dyDescent="0.4">
      <c r="A54" s="16" t="s">
        <v>147</v>
      </c>
      <c r="B54" s="18" t="s">
        <v>196</v>
      </c>
      <c r="C54" s="18">
        <v>20230052</v>
      </c>
      <c r="D54" s="18" t="s">
        <v>197</v>
      </c>
      <c r="E54" s="19"/>
      <c r="F54" s="19"/>
      <c r="G54" s="19"/>
      <c r="H54" s="47"/>
      <c r="I54" s="28" t="s">
        <v>75</v>
      </c>
      <c r="J54" s="19" t="s">
        <v>68</v>
      </c>
      <c r="K54" s="44" t="s">
        <v>69</v>
      </c>
      <c r="L54" s="19"/>
      <c r="M54" s="19"/>
      <c r="N54" s="19" t="s">
        <v>70</v>
      </c>
      <c r="O54" s="18">
        <v>3</v>
      </c>
      <c r="P54" s="18"/>
      <c r="Q54" s="18"/>
      <c r="R54" s="18"/>
      <c r="S54" s="18">
        <v>3</v>
      </c>
      <c r="T54" s="19"/>
      <c r="U54" s="19"/>
      <c r="V54" s="19"/>
      <c r="W54" s="19"/>
      <c r="X54" s="369"/>
      <c r="Y54" s="352">
        <v>3</v>
      </c>
      <c r="Z54" s="19"/>
      <c r="AA54" s="19"/>
      <c r="AB54" s="19"/>
      <c r="AC54" s="19"/>
      <c r="AD54" s="18" t="s">
        <v>161</v>
      </c>
      <c r="AE54" s="18" t="s">
        <v>182</v>
      </c>
      <c r="AF54" s="19"/>
      <c r="AG54" s="66"/>
      <c r="AH54" s="69"/>
      <c r="AI54" s="70"/>
      <c r="AJ54" s="77"/>
      <c r="AK54" s="78"/>
      <c r="AL54" s="77"/>
      <c r="AM54" s="78"/>
      <c r="AN54" s="77"/>
      <c r="AO54" s="78"/>
      <c r="AP54" s="77"/>
      <c r="AQ54" s="78"/>
      <c r="AR54" s="79"/>
      <c r="AS54" s="80"/>
      <c r="AT54" s="79"/>
      <c r="AU54" s="80"/>
      <c r="AV54" s="79"/>
      <c r="AW54" s="80"/>
      <c r="AX54" s="79"/>
      <c r="AY54" s="80"/>
      <c r="AZ54" s="79"/>
      <c r="BA54" s="80"/>
      <c r="BB54" s="79"/>
      <c r="BC54" s="80"/>
      <c r="BD54" s="77"/>
      <c r="BE54" s="78"/>
      <c r="BH54" s="78"/>
      <c r="BJ54" s="77"/>
      <c r="BK54" s="78"/>
      <c r="CN54" s="79"/>
      <c r="CO54" s="80"/>
      <c r="CP54" s="393"/>
      <c r="CQ54" s="393"/>
      <c r="CR54" s="393"/>
      <c r="CS54" s="393"/>
      <c r="CT54" s="393"/>
      <c r="CU54" s="393"/>
      <c r="CV54" s="393"/>
      <c r="CW54" s="393"/>
      <c r="CX54" s="393"/>
      <c r="CY54" s="393"/>
      <c r="DA54" s="144"/>
      <c r="DB54" s="144"/>
    </row>
    <row r="55" spans="1:115" ht="102" hidden="1" thickBot="1" x14ac:dyDescent="0.4">
      <c r="A55" s="16" t="s">
        <v>147</v>
      </c>
      <c r="B55" s="18" t="s">
        <v>198</v>
      </c>
      <c r="C55" s="18">
        <v>20230053</v>
      </c>
      <c r="D55" s="18" t="s">
        <v>199</v>
      </c>
      <c r="E55" s="19"/>
      <c r="F55" s="19"/>
      <c r="G55" s="19"/>
      <c r="H55" s="47"/>
      <c r="I55" s="28" t="s">
        <v>75</v>
      </c>
      <c r="J55" s="19" t="s">
        <v>68</v>
      </c>
      <c r="K55" s="44">
        <v>5</v>
      </c>
      <c r="L55" s="19"/>
      <c r="M55" s="19"/>
      <c r="N55" s="19" t="s">
        <v>70</v>
      </c>
      <c r="O55" s="18">
        <v>6</v>
      </c>
      <c r="P55" s="18"/>
      <c r="Q55" s="18"/>
      <c r="R55" s="18"/>
      <c r="S55" s="18">
        <v>8</v>
      </c>
      <c r="T55" s="19"/>
      <c r="U55" s="19"/>
      <c r="V55" s="19"/>
      <c r="W55" s="19"/>
      <c r="X55" s="369"/>
      <c r="Y55" s="352">
        <v>8</v>
      </c>
      <c r="Z55" s="19"/>
      <c r="AA55" s="19"/>
      <c r="AB55" s="19"/>
      <c r="AC55" s="19"/>
      <c r="AD55" s="18" t="s">
        <v>154</v>
      </c>
      <c r="AE55" s="18" t="s">
        <v>200</v>
      </c>
      <c r="AF55" s="19"/>
      <c r="AG55" s="66"/>
      <c r="AH55" s="69"/>
      <c r="AI55" s="70"/>
      <c r="AJ55" s="77"/>
      <c r="AK55" s="78"/>
      <c r="AL55" s="77"/>
      <c r="AM55" s="78"/>
      <c r="AN55" s="77"/>
      <c r="AO55" s="78"/>
      <c r="AP55" s="77"/>
      <c r="AQ55" s="78"/>
      <c r="AR55" s="79"/>
      <c r="AS55" s="80"/>
      <c r="AT55" s="79"/>
      <c r="AU55" s="80"/>
      <c r="AV55" s="79"/>
      <c r="AW55" s="80"/>
      <c r="AX55" s="79"/>
      <c r="AY55" s="80"/>
      <c r="AZ55" s="79"/>
      <c r="BA55" s="80"/>
      <c r="BB55" s="79"/>
      <c r="BC55" s="80"/>
      <c r="BD55" s="77"/>
      <c r="BE55" s="78"/>
      <c r="BH55" s="78"/>
      <c r="BJ55" s="77"/>
      <c r="BK55" s="78"/>
      <c r="CN55" s="79"/>
      <c r="CO55" s="80"/>
      <c r="CP55" s="393"/>
      <c r="CQ55" s="393"/>
      <c r="CR55" s="393"/>
      <c r="CS55" s="393"/>
      <c r="CT55" s="393"/>
      <c r="CU55" s="393"/>
      <c r="CV55" s="393"/>
      <c r="CW55" s="393"/>
      <c r="CX55" s="393"/>
      <c r="CY55" s="393"/>
      <c r="DA55" s="144"/>
      <c r="DB55" s="144"/>
    </row>
    <row r="56" spans="1:115" ht="102" hidden="1" thickBot="1" x14ac:dyDescent="0.4">
      <c r="A56" s="16" t="s">
        <v>147</v>
      </c>
      <c r="B56" s="18" t="s">
        <v>201</v>
      </c>
      <c r="C56" s="18">
        <v>20230054</v>
      </c>
      <c r="D56" s="18" t="s">
        <v>202</v>
      </c>
      <c r="E56" s="19"/>
      <c r="F56" s="19"/>
      <c r="G56" s="19"/>
      <c r="H56" s="47"/>
      <c r="I56" s="28" t="s">
        <v>75</v>
      </c>
      <c r="J56" s="19" t="s">
        <v>68</v>
      </c>
      <c r="K56" s="44">
        <v>10</v>
      </c>
      <c r="L56" s="19"/>
      <c r="M56" s="19"/>
      <c r="N56" s="19" t="s">
        <v>70</v>
      </c>
      <c r="O56" s="18">
        <v>6</v>
      </c>
      <c r="P56" s="18"/>
      <c r="Q56" s="18"/>
      <c r="R56" s="18"/>
      <c r="S56" s="18">
        <v>8</v>
      </c>
      <c r="T56" s="19"/>
      <c r="U56" s="19"/>
      <c r="V56" s="19"/>
      <c r="W56" s="19"/>
      <c r="X56" s="369"/>
      <c r="Y56" s="352">
        <v>10</v>
      </c>
      <c r="Z56" s="19"/>
      <c r="AA56" s="19"/>
      <c r="AB56" s="19"/>
      <c r="AC56" s="19"/>
      <c r="AD56" s="18" t="s">
        <v>154</v>
      </c>
      <c r="AE56" s="18" t="s">
        <v>200</v>
      </c>
      <c r="AF56" s="19"/>
      <c r="AG56" s="66"/>
      <c r="AH56" s="69"/>
      <c r="AI56" s="70"/>
      <c r="AJ56" s="77"/>
      <c r="AK56" s="78"/>
      <c r="AL56" s="77"/>
      <c r="AM56" s="78"/>
      <c r="AN56" s="77"/>
      <c r="AO56" s="78"/>
      <c r="AP56" s="77"/>
      <c r="AQ56" s="78"/>
      <c r="AR56" s="79"/>
      <c r="AS56" s="80"/>
      <c r="AT56" s="79"/>
      <c r="AU56" s="80"/>
      <c r="AV56" s="79"/>
      <c r="AW56" s="80"/>
      <c r="AX56" s="79"/>
      <c r="AY56" s="80"/>
      <c r="AZ56" s="79"/>
      <c r="BA56" s="80"/>
      <c r="BB56" s="79"/>
      <c r="BC56" s="80"/>
      <c r="BD56" s="77"/>
      <c r="BE56" s="78"/>
      <c r="BH56" s="78"/>
      <c r="BJ56" s="77"/>
      <c r="BK56" s="78"/>
      <c r="CN56" s="79"/>
      <c r="CO56" s="80"/>
      <c r="CP56" s="393"/>
      <c r="CQ56" s="393"/>
      <c r="CR56" s="393"/>
      <c r="CS56" s="393"/>
      <c r="CT56" s="393"/>
      <c r="CU56" s="393"/>
      <c r="CV56" s="393"/>
      <c r="CW56" s="393"/>
      <c r="CX56" s="393"/>
      <c r="CY56" s="393"/>
      <c r="DA56" s="144"/>
      <c r="DB56" s="144"/>
    </row>
    <row r="57" spans="1:115" ht="145.5" hidden="1" thickBot="1" x14ac:dyDescent="0.4">
      <c r="A57" s="16" t="s">
        <v>147</v>
      </c>
      <c r="B57" s="18" t="s">
        <v>203</v>
      </c>
      <c r="C57" s="18">
        <v>20230055</v>
      </c>
      <c r="D57" s="18" t="s">
        <v>204</v>
      </c>
      <c r="E57" s="19"/>
      <c r="F57" s="19"/>
      <c r="G57" s="19"/>
      <c r="H57" s="47"/>
      <c r="I57" s="31" t="s">
        <v>75</v>
      </c>
      <c r="J57" s="19" t="s">
        <v>68</v>
      </c>
      <c r="K57" s="44">
        <v>0</v>
      </c>
      <c r="L57" s="19"/>
      <c r="M57" s="19"/>
      <c r="N57" s="19" t="s">
        <v>70</v>
      </c>
      <c r="O57" s="18">
        <v>2</v>
      </c>
      <c r="P57" s="18"/>
      <c r="Q57" s="18"/>
      <c r="R57" s="18"/>
      <c r="S57" s="18">
        <v>2</v>
      </c>
      <c r="T57" s="19"/>
      <c r="U57" s="19"/>
      <c r="V57" s="19"/>
      <c r="W57" s="19"/>
      <c r="X57" s="369"/>
      <c r="Y57" s="352">
        <v>2</v>
      </c>
      <c r="Z57" s="19"/>
      <c r="AA57" s="19"/>
      <c r="AB57" s="19"/>
      <c r="AC57" s="19"/>
      <c r="AD57" s="18" t="s">
        <v>161</v>
      </c>
      <c r="AE57" s="18" t="s">
        <v>162</v>
      </c>
      <c r="AF57" s="19"/>
      <c r="AG57" s="66"/>
      <c r="AH57" s="69"/>
      <c r="AI57" s="70"/>
      <c r="AJ57" s="77"/>
      <c r="AK57" s="78"/>
      <c r="AL57" s="77"/>
      <c r="AM57" s="78"/>
      <c r="AN57" s="77"/>
      <c r="AO57" s="78"/>
      <c r="AP57" s="77"/>
      <c r="AQ57" s="78"/>
      <c r="AR57" s="79"/>
      <c r="AS57" s="80"/>
      <c r="AT57" s="79"/>
      <c r="AU57" s="80"/>
      <c r="AV57" s="79"/>
      <c r="AW57" s="80"/>
      <c r="AX57" s="79"/>
      <c r="AY57" s="80"/>
      <c r="AZ57" s="79"/>
      <c r="BA57" s="80"/>
      <c r="BB57" s="79"/>
      <c r="BC57" s="80"/>
      <c r="BD57" s="77"/>
      <c r="BE57" s="78"/>
      <c r="BH57" s="78"/>
      <c r="BJ57" s="77"/>
      <c r="BK57" s="78"/>
      <c r="CN57" s="79"/>
      <c r="CO57" s="80"/>
      <c r="CP57" s="393"/>
      <c r="CQ57" s="393"/>
      <c r="CR57" s="393"/>
      <c r="CS57" s="393"/>
      <c r="CT57" s="393"/>
      <c r="CU57" s="393"/>
      <c r="CV57" s="393"/>
      <c r="CW57" s="393"/>
      <c r="CX57" s="393"/>
      <c r="CY57" s="393"/>
      <c r="DA57" s="144"/>
      <c r="DB57" s="144"/>
    </row>
    <row r="58" spans="1:115" ht="131" hidden="1" thickBot="1" x14ac:dyDescent="0.4">
      <c r="A58" s="16" t="s">
        <v>147</v>
      </c>
      <c r="B58" s="18" t="s">
        <v>205</v>
      </c>
      <c r="C58" s="18">
        <v>20230056</v>
      </c>
      <c r="D58" s="18" t="s">
        <v>206</v>
      </c>
      <c r="E58" s="19"/>
      <c r="F58" s="19"/>
      <c r="G58" s="19"/>
      <c r="H58" s="47"/>
      <c r="I58" s="31" t="s">
        <v>67</v>
      </c>
      <c r="J58" s="19" t="s">
        <v>68</v>
      </c>
      <c r="K58" s="44">
        <v>0</v>
      </c>
      <c r="L58" s="19"/>
      <c r="M58" s="19"/>
      <c r="N58" s="19" t="s">
        <v>70</v>
      </c>
      <c r="O58" s="18">
        <v>10</v>
      </c>
      <c r="P58" s="18"/>
      <c r="Q58" s="18"/>
      <c r="R58" s="18"/>
      <c r="S58" s="18">
        <v>25</v>
      </c>
      <c r="T58" s="19"/>
      <c r="U58" s="19"/>
      <c r="V58" s="19"/>
      <c r="W58" s="19"/>
      <c r="X58" s="369"/>
      <c r="Y58" s="352">
        <v>35</v>
      </c>
      <c r="Z58" s="19"/>
      <c r="AA58" s="19"/>
      <c r="AB58" s="19"/>
      <c r="AC58" s="19"/>
      <c r="AD58" s="18" t="s">
        <v>161</v>
      </c>
      <c r="AE58" s="18" t="s">
        <v>200</v>
      </c>
      <c r="AF58" s="19"/>
      <c r="AG58" s="66"/>
      <c r="AH58" s="69"/>
      <c r="AI58" s="70"/>
      <c r="AJ58" s="77"/>
      <c r="AK58" s="78"/>
      <c r="AL58" s="77"/>
      <c r="AM58" s="78"/>
      <c r="AN58" s="77"/>
      <c r="AO58" s="78"/>
      <c r="AP58" s="77"/>
      <c r="AQ58" s="78"/>
      <c r="AR58" s="79"/>
      <c r="AS58" s="80"/>
      <c r="AT58" s="79"/>
      <c r="AU58" s="80"/>
      <c r="AV58" s="79"/>
      <c r="AW58" s="80"/>
      <c r="AX58" s="79"/>
      <c r="AY58" s="80"/>
      <c r="AZ58" s="79"/>
      <c r="BA58" s="80"/>
      <c r="BB58" s="79"/>
      <c r="BC58" s="80"/>
      <c r="BD58" s="77"/>
      <c r="BE58" s="78"/>
      <c r="BH58" s="78"/>
      <c r="BJ58" s="77"/>
      <c r="BK58" s="78"/>
      <c r="CN58" s="79"/>
      <c r="CO58" s="80"/>
      <c r="CP58" s="393"/>
      <c r="CQ58" s="393"/>
      <c r="CR58" s="393"/>
      <c r="CS58" s="393"/>
      <c r="CT58" s="393"/>
      <c r="CU58" s="393"/>
      <c r="CV58" s="393"/>
      <c r="CW58" s="393"/>
      <c r="CX58" s="393"/>
      <c r="CY58" s="393"/>
      <c r="DA58" s="144"/>
      <c r="DB58" s="144"/>
    </row>
    <row r="59" spans="1:115" ht="160" hidden="1" thickBot="1" x14ac:dyDescent="0.4">
      <c r="A59" s="16" t="s">
        <v>147</v>
      </c>
      <c r="B59" s="18" t="s">
        <v>207</v>
      </c>
      <c r="C59" s="18">
        <v>20230057</v>
      </c>
      <c r="D59" s="18" t="s">
        <v>208</v>
      </c>
      <c r="E59" s="19"/>
      <c r="F59" s="19"/>
      <c r="G59" s="19"/>
      <c r="H59" s="47"/>
      <c r="I59" s="31" t="s">
        <v>75</v>
      </c>
      <c r="J59" s="19" t="s">
        <v>68</v>
      </c>
      <c r="K59" s="44">
        <v>20</v>
      </c>
      <c r="L59" s="19"/>
      <c r="M59" s="19"/>
      <c r="N59" s="19" t="s">
        <v>70</v>
      </c>
      <c r="O59" s="18">
        <v>25</v>
      </c>
      <c r="P59" s="18"/>
      <c r="Q59" s="18"/>
      <c r="R59" s="18"/>
      <c r="S59" s="18">
        <v>25</v>
      </c>
      <c r="T59" s="19"/>
      <c r="U59" s="19"/>
      <c r="V59" s="19"/>
      <c r="W59" s="19"/>
      <c r="X59" s="369"/>
      <c r="Y59" s="352">
        <v>25</v>
      </c>
      <c r="Z59" s="19"/>
      <c r="AA59" s="19"/>
      <c r="AB59" s="19"/>
      <c r="AC59" s="19"/>
      <c r="AD59" s="18" t="s">
        <v>161</v>
      </c>
      <c r="AE59" s="18" t="s">
        <v>200</v>
      </c>
      <c r="AF59" s="19"/>
      <c r="AG59" s="66"/>
      <c r="AH59" s="69"/>
      <c r="AI59" s="70"/>
      <c r="AJ59" s="77"/>
      <c r="AK59" s="78"/>
      <c r="AL59" s="77"/>
      <c r="AM59" s="78"/>
      <c r="AN59" s="77"/>
      <c r="AO59" s="78"/>
      <c r="AP59" s="77"/>
      <c r="AQ59" s="78"/>
      <c r="AR59" s="79"/>
      <c r="AS59" s="80"/>
      <c r="AT59" s="79"/>
      <c r="AU59" s="80"/>
      <c r="AV59" s="79"/>
      <c r="AW59" s="80"/>
      <c r="AX59" s="79"/>
      <c r="AY59" s="80"/>
      <c r="AZ59" s="79"/>
      <c r="BA59" s="80"/>
      <c r="BB59" s="79"/>
      <c r="BC59" s="80"/>
      <c r="BD59" s="77"/>
      <c r="BE59" s="78"/>
      <c r="BH59" s="78"/>
      <c r="BJ59" s="77"/>
      <c r="BK59" s="78"/>
      <c r="CN59" s="79"/>
      <c r="CO59" s="80"/>
      <c r="CP59" s="393"/>
      <c r="CQ59" s="393"/>
      <c r="CR59" s="393"/>
      <c r="CS59" s="393"/>
      <c r="CT59" s="393"/>
      <c r="CU59" s="393"/>
      <c r="CV59" s="393"/>
      <c r="CW59" s="393"/>
      <c r="CX59" s="393"/>
      <c r="CY59" s="393"/>
      <c r="DA59" s="144"/>
      <c r="DB59" s="144"/>
    </row>
    <row r="60" spans="1:115" ht="160" hidden="1" thickBot="1" x14ac:dyDescent="0.4">
      <c r="A60" s="16" t="s">
        <v>147</v>
      </c>
      <c r="B60" s="19" t="s">
        <v>209</v>
      </c>
      <c r="C60" s="18">
        <v>20230058</v>
      </c>
      <c r="D60" s="18" t="s">
        <v>210</v>
      </c>
      <c r="E60" s="19"/>
      <c r="F60" s="19"/>
      <c r="G60" s="19"/>
      <c r="H60" s="47"/>
      <c r="I60" s="28" t="s">
        <v>75</v>
      </c>
      <c r="J60" s="19" t="s">
        <v>68</v>
      </c>
      <c r="K60" s="47">
        <v>3.07</v>
      </c>
      <c r="L60" s="19"/>
      <c r="M60" s="19"/>
      <c r="N60" s="19" t="s">
        <v>70</v>
      </c>
      <c r="O60" s="19">
        <v>2.7549999999999999</v>
      </c>
      <c r="P60" s="19"/>
      <c r="Q60" s="19"/>
      <c r="R60" s="19"/>
      <c r="S60" s="19">
        <v>3.03</v>
      </c>
      <c r="T60" s="19"/>
      <c r="U60" s="19"/>
      <c r="V60" s="19"/>
      <c r="W60" s="19"/>
      <c r="X60" s="369"/>
      <c r="Y60" s="352">
        <v>3.33</v>
      </c>
      <c r="Z60" s="19"/>
      <c r="AA60" s="19"/>
      <c r="AB60" s="19"/>
      <c r="AC60" s="19"/>
      <c r="AD60" s="19" t="s">
        <v>154</v>
      </c>
      <c r="AE60" s="19" t="s">
        <v>155</v>
      </c>
      <c r="AF60" s="19"/>
      <c r="AG60" s="66"/>
      <c r="AH60" s="69"/>
      <c r="AI60" s="70"/>
      <c r="AJ60" s="77"/>
      <c r="AK60" s="78"/>
      <c r="AL60" s="77"/>
      <c r="AM60" s="78"/>
      <c r="AN60" s="77"/>
      <c r="AO60" s="78"/>
      <c r="AP60" s="77"/>
      <c r="AQ60" s="78"/>
      <c r="AR60" s="79"/>
      <c r="AS60" s="80"/>
      <c r="AT60" s="79"/>
      <c r="AU60" s="80"/>
      <c r="AV60" s="79"/>
      <c r="AW60" s="80"/>
      <c r="AX60" s="79"/>
      <c r="AY60" s="80"/>
      <c r="AZ60" s="79"/>
      <c r="BA60" s="80"/>
      <c r="BB60" s="79"/>
      <c r="BC60" s="80"/>
      <c r="BD60" s="77"/>
      <c r="BE60" s="78"/>
      <c r="BH60" s="78"/>
      <c r="BJ60" s="77"/>
      <c r="BK60" s="78"/>
      <c r="CN60" s="79"/>
      <c r="CO60" s="80"/>
      <c r="CP60" s="393"/>
      <c r="CQ60" s="393"/>
      <c r="CR60" s="393"/>
      <c r="CS60" s="393"/>
      <c r="CT60" s="393"/>
      <c r="CU60" s="393"/>
      <c r="CV60" s="393"/>
      <c r="CW60" s="393"/>
      <c r="CX60" s="393"/>
      <c r="CY60" s="393"/>
      <c r="DA60" s="144"/>
      <c r="DB60" s="144"/>
    </row>
    <row r="61" spans="1:115" ht="160" hidden="1" thickBot="1" x14ac:dyDescent="0.4">
      <c r="A61" s="16" t="s">
        <v>147</v>
      </c>
      <c r="B61" s="18" t="s">
        <v>211</v>
      </c>
      <c r="C61" s="18">
        <v>20230059</v>
      </c>
      <c r="D61" s="18" t="s">
        <v>212</v>
      </c>
      <c r="E61" s="19"/>
      <c r="F61" s="19"/>
      <c r="G61" s="19"/>
      <c r="H61" s="47"/>
      <c r="I61" s="28" t="s">
        <v>67</v>
      </c>
      <c r="J61" s="19" t="s">
        <v>68</v>
      </c>
      <c r="K61" s="46">
        <v>0.01</v>
      </c>
      <c r="L61" s="19"/>
      <c r="M61" s="19"/>
      <c r="N61" s="19" t="s">
        <v>70</v>
      </c>
      <c r="O61" s="45">
        <v>0.02</v>
      </c>
      <c r="P61" s="45"/>
      <c r="Q61" s="45"/>
      <c r="R61" s="45"/>
      <c r="S61" s="45">
        <v>0.02</v>
      </c>
      <c r="T61" s="19"/>
      <c r="U61" s="19"/>
      <c r="V61" s="19"/>
      <c r="W61" s="19"/>
      <c r="X61" s="369"/>
      <c r="Y61" s="351">
        <v>0.02</v>
      </c>
      <c r="Z61" s="19"/>
      <c r="AA61" s="19"/>
      <c r="AB61" s="19"/>
      <c r="AC61" s="19"/>
      <c r="AD61" s="19" t="s">
        <v>84</v>
      </c>
      <c r="AE61" s="18" t="s">
        <v>85</v>
      </c>
      <c r="AF61" s="19"/>
      <c r="AG61" s="66"/>
      <c r="AH61" s="69"/>
      <c r="AI61" s="70"/>
      <c r="AJ61" s="77"/>
      <c r="AK61" s="78"/>
      <c r="AL61" s="77"/>
      <c r="AM61" s="78"/>
      <c r="AN61" s="77"/>
      <c r="AO61" s="78"/>
      <c r="AP61" s="77"/>
      <c r="AQ61" s="78"/>
      <c r="AR61" s="79"/>
      <c r="AS61" s="80"/>
      <c r="AT61" s="79"/>
      <c r="AU61" s="80"/>
      <c r="AV61" s="79"/>
      <c r="AW61" s="80"/>
      <c r="AX61" s="79"/>
      <c r="AY61" s="80"/>
      <c r="AZ61" s="79"/>
      <c r="BA61" s="80"/>
      <c r="BB61" s="79"/>
      <c r="BC61" s="80"/>
      <c r="BD61" s="77"/>
      <c r="BE61" s="78"/>
      <c r="BH61" s="78"/>
      <c r="BJ61" s="77"/>
      <c r="BK61" s="78"/>
      <c r="CN61" s="79"/>
      <c r="CO61" s="80"/>
      <c r="CP61" s="393"/>
      <c r="CQ61" s="393"/>
      <c r="CR61" s="393"/>
      <c r="CS61" s="393"/>
      <c r="CT61" s="393"/>
      <c r="CU61" s="393"/>
      <c r="CV61" s="393"/>
      <c r="CW61" s="393"/>
      <c r="CX61" s="393"/>
      <c r="CY61" s="393"/>
      <c r="DA61" s="144"/>
      <c r="DB61" s="144"/>
    </row>
    <row r="62" spans="1:115" ht="189" hidden="1" thickBot="1" x14ac:dyDescent="0.4">
      <c r="A62" s="16" t="s">
        <v>147</v>
      </c>
      <c r="B62" s="19" t="s">
        <v>213</v>
      </c>
      <c r="C62" s="18">
        <v>20230060</v>
      </c>
      <c r="D62" s="19" t="s">
        <v>214</v>
      </c>
      <c r="E62" s="19"/>
      <c r="F62" s="19"/>
      <c r="G62" s="19"/>
      <c r="H62" s="47"/>
      <c r="I62" s="19" t="s">
        <v>101</v>
      </c>
      <c r="J62" s="19" t="s">
        <v>68</v>
      </c>
      <c r="K62" s="47" t="s">
        <v>215</v>
      </c>
      <c r="L62" s="19"/>
      <c r="M62" s="19"/>
      <c r="N62" s="19" t="s">
        <v>70</v>
      </c>
      <c r="O62" s="19" t="s">
        <v>216</v>
      </c>
      <c r="P62" s="19"/>
      <c r="Q62" s="19"/>
      <c r="R62" s="19"/>
      <c r="S62" s="19" t="s">
        <v>217</v>
      </c>
      <c r="T62" s="19"/>
      <c r="U62" s="19"/>
      <c r="V62" s="19"/>
      <c r="W62" s="19"/>
      <c r="X62" s="369"/>
      <c r="Y62" s="352" t="s">
        <v>218</v>
      </c>
      <c r="Z62" s="19"/>
      <c r="AA62" s="19"/>
      <c r="AB62" s="19"/>
      <c r="AC62" s="19"/>
      <c r="AD62" s="18" t="s">
        <v>106</v>
      </c>
      <c r="AE62" s="18" t="s">
        <v>106</v>
      </c>
      <c r="AF62" s="19"/>
      <c r="AG62" s="66"/>
      <c r="AH62" s="69"/>
      <c r="AI62" s="70"/>
      <c r="AJ62" s="77"/>
      <c r="AK62" s="78"/>
      <c r="AL62" s="77"/>
      <c r="AM62" s="78"/>
      <c r="AN62" s="77"/>
      <c r="AO62" s="78"/>
      <c r="AP62" s="77"/>
      <c r="AQ62" s="78"/>
      <c r="AR62" s="79"/>
      <c r="AS62" s="80"/>
      <c r="AT62" s="79"/>
      <c r="AU62" s="80"/>
      <c r="AV62" s="79"/>
      <c r="AW62" s="80"/>
      <c r="AX62" s="79"/>
      <c r="AY62" s="80"/>
      <c r="AZ62" s="79"/>
      <c r="BA62" s="80"/>
      <c r="BB62" s="79"/>
      <c r="BC62" s="80"/>
      <c r="BD62" s="77"/>
      <c r="BE62" s="78"/>
      <c r="BH62" s="78"/>
      <c r="BJ62" s="77"/>
      <c r="BK62" s="78"/>
      <c r="CN62" s="79"/>
      <c r="CO62" s="80"/>
      <c r="CP62" s="393"/>
      <c r="CQ62" s="393"/>
      <c r="CR62" s="393"/>
      <c r="CS62" s="393"/>
      <c r="CT62" s="393"/>
      <c r="CU62" s="393"/>
      <c r="CV62" s="393"/>
      <c r="CW62" s="393"/>
      <c r="CX62" s="393"/>
      <c r="CY62" s="393"/>
      <c r="DA62" s="144"/>
      <c r="DB62" s="144"/>
    </row>
    <row r="63" spans="1:115" ht="160" hidden="1" thickBot="1" x14ac:dyDescent="0.4">
      <c r="A63" s="385" t="s">
        <v>147</v>
      </c>
      <c r="B63" s="32" t="s">
        <v>219</v>
      </c>
      <c r="C63" s="71">
        <v>20230061</v>
      </c>
      <c r="D63" s="32" t="s">
        <v>220</v>
      </c>
      <c r="E63" s="32"/>
      <c r="F63" s="32"/>
      <c r="G63" s="32"/>
      <c r="H63" s="52"/>
      <c r="I63" s="33" t="s">
        <v>75</v>
      </c>
      <c r="J63" s="32" t="s">
        <v>68</v>
      </c>
      <c r="K63" s="52">
        <v>2</v>
      </c>
      <c r="L63" s="32"/>
      <c r="M63" s="32"/>
      <c r="N63" s="32" t="s">
        <v>70</v>
      </c>
      <c r="O63" s="32">
        <v>3</v>
      </c>
      <c r="P63" s="32"/>
      <c r="Q63" s="32"/>
      <c r="R63" s="32"/>
      <c r="S63" s="32">
        <v>3</v>
      </c>
      <c r="T63" s="32"/>
      <c r="U63" s="32"/>
      <c r="V63" s="32"/>
      <c r="W63" s="32"/>
      <c r="X63" s="370"/>
      <c r="Y63" s="356">
        <v>3</v>
      </c>
      <c r="Z63" s="32"/>
      <c r="AA63" s="32"/>
      <c r="AB63" s="32"/>
      <c r="AC63" s="32"/>
      <c r="AD63" s="71" t="s">
        <v>161</v>
      </c>
      <c r="AE63" s="71" t="s">
        <v>221</v>
      </c>
      <c r="AF63" s="32"/>
      <c r="AG63" s="72"/>
      <c r="AH63" s="73"/>
      <c r="AI63" s="74"/>
      <c r="AJ63" s="77"/>
      <c r="AK63" s="78"/>
      <c r="AL63" s="77"/>
      <c r="AM63" s="78"/>
      <c r="AN63" s="77"/>
      <c r="AO63" s="78"/>
      <c r="AP63" s="77"/>
      <c r="AQ63" s="78"/>
      <c r="AR63" s="81"/>
      <c r="AS63" s="82"/>
      <c r="AT63" s="81"/>
      <c r="AU63" s="82"/>
      <c r="AV63" s="81"/>
      <c r="AW63" s="82"/>
      <c r="AX63" s="81"/>
      <c r="AY63" s="82"/>
      <c r="AZ63" s="81"/>
      <c r="BA63" s="82"/>
      <c r="BB63" s="81"/>
      <c r="BC63" s="82"/>
      <c r="BD63" s="77"/>
      <c r="BE63" s="78"/>
      <c r="BH63" s="78"/>
      <c r="BJ63" s="77"/>
      <c r="BK63" s="78"/>
      <c r="CN63" s="81"/>
      <c r="CO63" s="82"/>
      <c r="CP63" s="393"/>
      <c r="CQ63" s="393"/>
      <c r="CR63" s="393"/>
      <c r="CS63" s="393"/>
      <c r="CT63" s="393"/>
      <c r="CU63" s="393"/>
      <c r="CV63" s="393"/>
      <c r="CW63" s="393"/>
      <c r="CX63" s="393"/>
      <c r="CY63" s="393"/>
      <c r="DA63" s="232"/>
      <c r="DB63" s="232"/>
    </row>
    <row r="64" spans="1:115" s="1" customFormat="1" ht="230.5" customHeight="1" thickBot="1" x14ac:dyDescent="0.4">
      <c r="A64" s="386" t="s">
        <v>147</v>
      </c>
      <c r="B64" s="34" t="s">
        <v>222</v>
      </c>
      <c r="C64" s="35">
        <v>20230062</v>
      </c>
      <c r="D64" s="34" t="s">
        <v>223</v>
      </c>
      <c r="E64" s="34" t="s">
        <v>225</v>
      </c>
      <c r="F64" s="35" t="s">
        <v>226</v>
      </c>
      <c r="G64" s="35" t="s">
        <v>227</v>
      </c>
      <c r="H64" s="53" t="s">
        <v>228</v>
      </c>
      <c r="I64" s="36" t="s">
        <v>75</v>
      </c>
      <c r="J64" s="35" t="s">
        <v>68</v>
      </c>
      <c r="K64" s="53">
        <v>106</v>
      </c>
      <c r="L64" s="54">
        <v>44926</v>
      </c>
      <c r="M64" s="55">
        <v>901738216</v>
      </c>
      <c r="N64" s="35" t="s">
        <v>70</v>
      </c>
      <c r="O64" s="56">
        <v>120</v>
      </c>
      <c r="P64" s="53"/>
      <c r="Q64" s="53"/>
      <c r="R64" s="53">
        <v>81</v>
      </c>
      <c r="S64" s="57" t="s">
        <v>229</v>
      </c>
      <c r="T64" s="58"/>
      <c r="U64" s="58">
        <v>20</v>
      </c>
      <c r="V64" s="59" t="s">
        <v>230</v>
      </c>
      <c r="W64" s="59" t="s">
        <v>231</v>
      </c>
      <c r="X64" s="371">
        <v>119</v>
      </c>
      <c r="Y64" s="357">
        <v>160</v>
      </c>
      <c r="Z64" s="363">
        <v>0</v>
      </c>
      <c r="AA64" s="402">
        <v>35</v>
      </c>
      <c r="AB64" s="629">
        <v>66</v>
      </c>
      <c r="AC64" s="402">
        <v>160</v>
      </c>
      <c r="AD64" s="35" t="s">
        <v>232</v>
      </c>
      <c r="AE64" s="35" t="s">
        <v>233</v>
      </c>
      <c r="AF64" s="60" t="s">
        <v>234</v>
      </c>
      <c r="AG64" s="60" t="s">
        <v>234</v>
      </c>
      <c r="AH64" s="75" t="s">
        <v>235</v>
      </c>
      <c r="AI64" s="76">
        <v>2</v>
      </c>
      <c r="AJ64" s="75" t="s">
        <v>236</v>
      </c>
      <c r="AK64" s="76">
        <v>3</v>
      </c>
      <c r="AL64" s="75" t="s">
        <v>237</v>
      </c>
      <c r="AM64" s="76">
        <v>7</v>
      </c>
      <c r="AN64" s="75" t="s">
        <v>238</v>
      </c>
      <c r="AO64" s="76">
        <v>8</v>
      </c>
      <c r="AP64" s="75" t="s">
        <v>239</v>
      </c>
      <c r="AQ64" s="76">
        <v>9</v>
      </c>
      <c r="AR64" s="75" t="s">
        <v>240</v>
      </c>
      <c r="AS64" s="76">
        <v>9</v>
      </c>
      <c r="AT64" s="75" t="s">
        <v>241</v>
      </c>
      <c r="AU64" s="76">
        <v>81</v>
      </c>
      <c r="AV64" s="75" t="s">
        <v>242</v>
      </c>
      <c r="AW64" s="76">
        <v>81</v>
      </c>
      <c r="AX64" s="75" t="s">
        <v>243</v>
      </c>
      <c r="AY64" s="76">
        <f>81+16</f>
        <v>97</v>
      </c>
      <c r="AZ64" s="86" t="s">
        <v>244</v>
      </c>
      <c r="BA64" s="87">
        <v>97</v>
      </c>
      <c r="BB64" s="86" t="s">
        <v>245</v>
      </c>
      <c r="BC64" s="87">
        <f>97+19+10</f>
        <v>126</v>
      </c>
      <c r="BD64" s="75" t="s">
        <v>246</v>
      </c>
      <c r="BE64" s="88">
        <f>71+9+16+19+1+10</f>
        <v>126</v>
      </c>
      <c r="BF64" s="89">
        <v>126</v>
      </c>
      <c r="BG64" s="90">
        <f>BF64/Tabla1[[#This Row],[Meta 2023*]]</f>
        <v>1.05</v>
      </c>
      <c r="BH64" s="91">
        <f>BF64/Tabla1[[#This Row],[T3 2023]]</f>
        <v>1.5555555555555556</v>
      </c>
      <c r="BI64" s="92"/>
      <c r="BJ64" s="75" t="s">
        <v>247</v>
      </c>
      <c r="BK64" s="88">
        <v>0</v>
      </c>
      <c r="BL64" s="86" t="s">
        <v>248</v>
      </c>
      <c r="BM64" s="87">
        <v>0</v>
      </c>
      <c r="BN64" s="93" t="s">
        <v>249</v>
      </c>
      <c r="BO64" s="94">
        <v>0</v>
      </c>
      <c r="BP64" s="96" t="s">
        <v>250</v>
      </c>
      <c r="BQ64" s="88">
        <v>0</v>
      </c>
      <c r="BR64" s="96" t="s">
        <v>251</v>
      </c>
      <c r="BS64" s="88">
        <v>0</v>
      </c>
      <c r="BT64" s="96" t="s">
        <v>252</v>
      </c>
      <c r="BU64" s="97">
        <f>(15+25)-5</f>
        <v>35</v>
      </c>
      <c r="BV64" s="98" t="s">
        <v>253</v>
      </c>
      <c r="BW64" s="88">
        <v>69</v>
      </c>
      <c r="BX64" s="99" t="s">
        <v>254</v>
      </c>
      <c r="BY64" s="87">
        <v>69</v>
      </c>
      <c r="BZ64" s="99" t="s">
        <v>255</v>
      </c>
      <c r="CA64" s="87">
        <f>69+50</f>
        <v>119</v>
      </c>
      <c r="CB64" s="100" t="s">
        <v>256</v>
      </c>
      <c r="CC64" s="101">
        <v>120</v>
      </c>
      <c r="CD64" s="102" t="s">
        <v>257</v>
      </c>
      <c r="CE64" s="103">
        <v>120</v>
      </c>
      <c r="CF64" s="387" t="s">
        <v>792</v>
      </c>
      <c r="CG64" s="345">
        <v>119</v>
      </c>
      <c r="CH64" s="411" t="s">
        <v>804</v>
      </c>
      <c r="CI64" s="412">
        <v>0</v>
      </c>
      <c r="CJ64" s="439" t="s">
        <v>821</v>
      </c>
      <c r="CK64" s="425">
        <v>0</v>
      </c>
      <c r="CL64" s="507" t="s">
        <v>824</v>
      </c>
      <c r="CM64" s="463">
        <v>31</v>
      </c>
      <c r="CN64" s="508" t="s">
        <v>836</v>
      </c>
      <c r="CO64" s="509">
        <v>31</v>
      </c>
      <c r="CP64" s="510" t="s">
        <v>856</v>
      </c>
      <c r="CQ64" s="412">
        <v>31</v>
      </c>
      <c r="CR64" s="510" t="s">
        <v>858</v>
      </c>
      <c r="CS64" s="412">
        <v>33</v>
      </c>
      <c r="CT64" s="508" t="s">
        <v>882</v>
      </c>
      <c r="CU64" s="509">
        <v>47</v>
      </c>
      <c r="CV64" s="508" t="s">
        <v>893</v>
      </c>
      <c r="CW64" s="509">
        <v>47</v>
      </c>
      <c r="CX64" s="510" t="s">
        <v>905</v>
      </c>
      <c r="CY64" s="425">
        <v>71</v>
      </c>
      <c r="CZ64" s="511">
        <v>71</v>
      </c>
      <c r="DA64" s="521">
        <f>CZ64/Tabla1[[#This Row],[T4 2025]]</f>
        <v>0.44374999999999998</v>
      </c>
      <c r="DB64" s="601">
        <f>CZ64/Tabla1[[#This Row],[T3 2025]]</f>
        <v>1.0757575757575757</v>
      </c>
      <c r="DC64" s="104" t="s">
        <v>224</v>
      </c>
      <c r="DF64" s="446"/>
      <c r="DG64" s="449"/>
      <c r="DH64" s="449"/>
      <c r="DI64" s="447"/>
      <c r="DJ64" s="446"/>
      <c r="DK64" s="446"/>
    </row>
    <row r="65" spans="1:115" ht="120.75" hidden="1" customHeight="1" thickBot="1" x14ac:dyDescent="0.4">
      <c r="A65" s="105" t="s">
        <v>147</v>
      </c>
      <c r="B65" s="106" t="s">
        <v>198</v>
      </c>
      <c r="C65" s="107">
        <v>20230063</v>
      </c>
      <c r="D65" s="107" t="s">
        <v>199</v>
      </c>
      <c r="E65" s="19"/>
      <c r="F65" s="19"/>
      <c r="G65" s="19"/>
      <c r="H65" s="47"/>
      <c r="I65" s="28" t="s">
        <v>75</v>
      </c>
      <c r="J65" s="19" t="s">
        <v>68</v>
      </c>
      <c r="K65" s="44">
        <v>5</v>
      </c>
      <c r="L65" s="19"/>
      <c r="M65" s="19"/>
      <c r="N65" s="19" t="s">
        <v>70</v>
      </c>
      <c r="O65" s="18">
        <v>6</v>
      </c>
      <c r="P65" s="18"/>
      <c r="Q65" s="18"/>
      <c r="R65" s="18"/>
      <c r="S65" s="133">
        <v>8</v>
      </c>
      <c r="T65" s="19"/>
      <c r="U65" s="19"/>
      <c r="V65" s="19"/>
      <c r="W65" s="19"/>
      <c r="X65" s="369"/>
      <c r="Y65" s="348">
        <v>8</v>
      </c>
      <c r="Z65" s="19"/>
      <c r="AA65" s="19"/>
      <c r="AB65" s="19"/>
      <c r="AC65" s="19"/>
      <c r="AD65" s="18" t="s">
        <v>154</v>
      </c>
      <c r="AE65" s="18" t="s">
        <v>200</v>
      </c>
      <c r="AF65" s="19"/>
      <c r="AG65" s="19" t="s">
        <v>234</v>
      </c>
      <c r="AH65" s="28"/>
      <c r="AI65" s="28"/>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5"/>
      <c r="BF65" s="146"/>
      <c r="BG65" s="146"/>
      <c r="BH65" s="146"/>
      <c r="BI65" s="144"/>
      <c r="BJ65" s="146"/>
      <c r="BK65" s="146"/>
      <c r="BL65" s="146"/>
      <c r="BM65" s="146"/>
      <c r="BN65" s="146"/>
      <c r="BO65" s="146"/>
      <c r="BP65" s="146"/>
      <c r="BQ65" s="146"/>
      <c r="BR65" s="146"/>
      <c r="BS65" s="146"/>
      <c r="BT65" s="146"/>
      <c r="BU65" s="165"/>
      <c r="BV65" s="165"/>
      <c r="BW65" s="165"/>
      <c r="BX65" s="165"/>
      <c r="BY65" s="165"/>
      <c r="BZ65" s="165"/>
      <c r="CA65" s="165"/>
      <c r="CB65" s="172"/>
      <c r="CC65" s="172"/>
      <c r="CD65" s="165"/>
      <c r="CE65" s="165"/>
      <c r="CF65" s="165"/>
      <c r="CG65" s="165"/>
      <c r="CH65" s="380"/>
      <c r="CI65" s="380"/>
      <c r="CJ65" s="426"/>
      <c r="CK65" s="434"/>
      <c r="CL65" s="434"/>
      <c r="CM65" s="455"/>
      <c r="CN65" s="484"/>
      <c r="CO65" s="426"/>
      <c r="CP65" s="426"/>
      <c r="CQ65" s="380"/>
      <c r="CR65" s="380"/>
      <c r="CS65" s="380"/>
      <c r="CT65" s="426" t="s">
        <v>877</v>
      </c>
      <c r="CU65" s="426"/>
      <c r="CV65" s="426"/>
      <c r="CW65" s="426"/>
      <c r="CX65" s="426"/>
      <c r="CY65" s="426"/>
      <c r="CZ65" s="512"/>
      <c r="DA65" s="475"/>
      <c r="DB65" s="181"/>
      <c r="DC65" s="11" t="s">
        <v>258</v>
      </c>
      <c r="DE65" s="1"/>
      <c r="DI65" s="447"/>
    </row>
    <row r="66" spans="1:115" ht="150.75" hidden="1" customHeight="1" thickBot="1" x14ac:dyDescent="0.4">
      <c r="A66" s="105" t="s">
        <v>147</v>
      </c>
      <c r="B66" s="106" t="s">
        <v>259</v>
      </c>
      <c r="C66" s="107">
        <v>20230064</v>
      </c>
      <c r="D66" s="108" t="s">
        <v>260</v>
      </c>
      <c r="E66" s="19"/>
      <c r="F66" s="19"/>
      <c r="G66" s="19"/>
      <c r="H66" s="47"/>
      <c r="I66" s="28" t="s">
        <v>75</v>
      </c>
      <c r="J66" s="19" t="s">
        <v>68</v>
      </c>
      <c r="K66" s="47">
        <v>24</v>
      </c>
      <c r="L66" s="19"/>
      <c r="M66" s="19"/>
      <c r="N66" s="19" t="s">
        <v>70</v>
      </c>
      <c r="O66" s="19">
        <v>36</v>
      </c>
      <c r="P66" s="19"/>
      <c r="Q66" s="19"/>
      <c r="R66" s="19"/>
      <c r="S66" s="133">
        <v>36</v>
      </c>
      <c r="T66" s="19"/>
      <c r="U66" s="19"/>
      <c r="V66" s="19"/>
      <c r="W66" s="19"/>
      <c r="X66" s="369"/>
      <c r="Y66" s="348">
        <v>36</v>
      </c>
      <c r="Z66" s="19"/>
      <c r="AA66" s="19"/>
      <c r="AB66" s="19"/>
      <c r="AC66" s="19"/>
      <c r="AD66" s="19" t="s">
        <v>161</v>
      </c>
      <c r="AE66" s="19" t="s">
        <v>221</v>
      </c>
      <c r="AF66" s="19"/>
      <c r="AG66" s="19" t="s">
        <v>234</v>
      </c>
      <c r="AH66" s="28"/>
      <c r="AI66" s="28"/>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5"/>
      <c r="BF66" s="146"/>
      <c r="BG66" s="146"/>
      <c r="BH66" s="146"/>
      <c r="BI66" s="144"/>
      <c r="BJ66" s="146"/>
      <c r="BK66" s="146"/>
      <c r="BL66" s="146"/>
      <c r="BM66" s="146"/>
      <c r="BN66" s="146"/>
      <c r="BO66" s="146"/>
      <c r="BP66" s="146"/>
      <c r="BQ66" s="146"/>
      <c r="BR66" s="146"/>
      <c r="BS66" s="146"/>
      <c r="BT66" s="146"/>
      <c r="BU66" s="165"/>
      <c r="BV66" s="165"/>
      <c r="BW66" s="165"/>
      <c r="BX66" s="165"/>
      <c r="BY66" s="165"/>
      <c r="BZ66" s="165"/>
      <c r="CA66" s="165"/>
      <c r="CB66" s="172"/>
      <c r="CC66" s="172"/>
      <c r="CD66" s="165"/>
      <c r="CE66" s="165"/>
      <c r="CF66" s="165"/>
      <c r="CG66" s="165"/>
      <c r="CH66" s="380"/>
      <c r="CI66" s="380"/>
      <c r="CJ66" s="426"/>
      <c r="CK66" s="434"/>
      <c r="CL66" s="434"/>
      <c r="CM66" s="455"/>
      <c r="CN66" s="484"/>
      <c r="CO66" s="426"/>
      <c r="CP66" s="426"/>
      <c r="CQ66" s="380"/>
      <c r="CR66" s="380"/>
      <c r="CS66" s="380"/>
      <c r="CT66" s="426" t="s">
        <v>878</v>
      </c>
      <c r="CU66" s="426"/>
      <c r="CV66" s="426"/>
      <c r="CW66" s="426"/>
      <c r="CX66" s="426"/>
      <c r="CY66" s="426"/>
      <c r="CZ66" s="512"/>
      <c r="DA66" s="475"/>
      <c r="DB66" s="181"/>
      <c r="DC66" s="11" t="s">
        <v>258</v>
      </c>
      <c r="DE66" s="1"/>
      <c r="DI66" s="447"/>
    </row>
    <row r="67" spans="1:115" ht="180.75" hidden="1" customHeight="1" thickBot="1" x14ac:dyDescent="0.4">
      <c r="A67" s="105" t="s">
        <v>147</v>
      </c>
      <c r="B67" s="109" t="s">
        <v>261</v>
      </c>
      <c r="C67" s="107">
        <v>20230065</v>
      </c>
      <c r="D67" s="108" t="s">
        <v>262</v>
      </c>
      <c r="E67" s="19"/>
      <c r="F67" s="19"/>
      <c r="G67" s="19"/>
      <c r="H67" s="47"/>
      <c r="I67" s="28" t="s">
        <v>75</v>
      </c>
      <c r="J67" s="19" t="s">
        <v>68</v>
      </c>
      <c r="K67" s="47">
        <v>210</v>
      </c>
      <c r="L67" s="19"/>
      <c r="M67" s="19"/>
      <c r="N67" s="19" t="s">
        <v>70</v>
      </c>
      <c r="O67" s="19">
        <v>240</v>
      </c>
      <c r="P67" s="19"/>
      <c r="Q67" s="19"/>
      <c r="R67" s="19"/>
      <c r="S67" s="133">
        <v>240</v>
      </c>
      <c r="T67" s="19"/>
      <c r="U67" s="19"/>
      <c r="V67" s="19"/>
      <c r="W67" s="19"/>
      <c r="X67" s="369"/>
      <c r="Y67" s="348">
        <v>270</v>
      </c>
      <c r="Z67" s="19"/>
      <c r="AA67" s="19"/>
      <c r="AB67" s="19"/>
      <c r="AC67" s="19"/>
      <c r="AD67" s="19" t="s">
        <v>161</v>
      </c>
      <c r="AE67" s="19" t="s">
        <v>221</v>
      </c>
      <c r="AF67" s="19"/>
      <c r="AG67" s="19"/>
      <c r="AH67" s="28"/>
      <c r="AI67" s="28"/>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5"/>
      <c r="BF67" s="146"/>
      <c r="BG67" s="146"/>
      <c r="BH67" s="146"/>
      <c r="BI67" s="144"/>
      <c r="BJ67" s="146"/>
      <c r="BK67" s="146"/>
      <c r="BL67" s="146"/>
      <c r="BM67" s="146"/>
      <c r="BN67" s="146"/>
      <c r="BO67" s="146"/>
      <c r="BP67" s="146"/>
      <c r="BQ67" s="146"/>
      <c r="BR67" s="146"/>
      <c r="BS67" s="146"/>
      <c r="BT67" s="146"/>
      <c r="BU67" s="165"/>
      <c r="BV67" s="165"/>
      <c r="BW67" s="165"/>
      <c r="BX67" s="165"/>
      <c r="BY67" s="165"/>
      <c r="BZ67" s="165"/>
      <c r="CA67" s="165"/>
      <c r="CB67" s="172"/>
      <c r="CC67" s="172"/>
      <c r="CD67" s="165"/>
      <c r="CE67" s="165"/>
      <c r="CF67" s="165"/>
      <c r="CG67" s="165"/>
      <c r="CH67" s="380"/>
      <c r="CI67" s="380"/>
      <c r="CJ67" s="426"/>
      <c r="CK67" s="434"/>
      <c r="CL67" s="434"/>
      <c r="CM67" s="455"/>
      <c r="CN67" s="484"/>
      <c r="CO67" s="426"/>
      <c r="CP67" s="426"/>
      <c r="CQ67" s="380"/>
      <c r="CR67" s="380"/>
      <c r="CS67" s="380"/>
      <c r="CT67" s="426" t="s">
        <v>879</v>
      </c>
      <c r="CU67" s="426"/>
      <c r="CV67" s="426"/>
      <c r="CW67" s="426"/>
      <c r="CX67" s="426"/>
      <c r="CY67" s="426"/>
      <c r="CZ67" s="512"/>
      <c r="DA67" s="475"/>
      <c r="DB67" s="181"/>
      <c r="DC67" s="11" t="s">
        <v>258</v>
      </c>
      <c r="DE67" s="1"/>
      <c r="DI67" s="447"/>
    </row>
    <row r="68" spans="1:115" ht="120.75" hidden="1" customHeight="1" thickBot="1" x14ac:dyDescent="0.4">
      <c r="A68" s="105" t="s">
        <v>263</v>
      </c>
      <c r="B68" s="110" t="s">
        <v>264</v>
      </c>
      <c r="C68" s="107">
        <v>20230066</v>
      </c>
      <c r="D68" s="111" t="s">
        <v>265</v>
      </c>
      <c r="E68" s="19"/>
      <c r="F68" s="19"/>
      <c r="G68" s="19"/>
      <c r="H68" s="47"/>
      <c r="I68" s="22" t="s">
        <v>266</v>
      </c>
      <c r="J68" s="19" t="s">
        <v>68</v>
      </c>
      <c r="K68" s="51" t="s">
        <v>267</v>
      </c>
      <c r="L68" s="19"/>
      <c r="M68" s="19"/>
      <c r="N68" s="19" t="s">
        <v>70</v>
      </c>
      <c r="O68" s="22" t="s">
        <v>268</v>
      </c>
      <c r="P68" s="22"/>
      <c r="Q68" s="22"/>
      <c r="R68" s="22"/>
      <c r="S68" s="133" t="s">
        <v>269</v>
      </c>
      <c r="T68" s="19"/>
      <c r="U68" s="19"/>
      <c r="V68" s="19"/>
      <c r="W68" s="19"/>
      <c r="X68" s="369"/>
      <c r="Y68" s="348" t="s">
        <v>270</v>
      </c>
      <c r="Z68" s="19"/>
      <c r="AA68" s="19"/>
      <c r="AB68" s="19"/>
      <c r="AC68" s="19"/>
      <c r="AD68" s="22" t="s">
        <v>271</v>
      </c>
      <c r="AE68" s="22" t="s">
        <v>272</v>
      </c>
      <c r="AF68" s="19"/>
      <c r="AG68" s="19"/>
      <c r="AH68" s="28"/>
      <c r="AI68" s="28"/>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5"/>
      <c r="BF68" s="146"/>
      <c r="BG68" s="146"/>
      <c r="BH68" s="146"/>
      <c r="BI68" s="144"/>
      <c r="BJ68" s="146"/>
      <c r="BK68" s="146"/>
      <c r="BL68" s="146"/>
      <c r="BM68" s="146"/>
      <c r="BN68" s="146"/>
      <c r="BO68" s="146"/>
      <c r="BP68" s="146"/>
      <c r="BQ68" s="146"/>
      <c r="BR68" s="146"/>
      <c r="BS68" s="146"/>
      <c r="BT68" s="146"/>
      <c r="BU68" s="165"/>
      <c r="BV68" s="165"/>
      <c r="BW68" s="165"/>
      <c r="BX68" s="165"/>
      <c r="BY68" s="165"/>
      <c r="BZ68" s="165"/>
      <c r="CA68" s="165"/>
      <c r="CB68" s="172"/>
      <c r="CC68" s="172"/>
      <c r="CD68" s="165"/>
      <c r="CE68" s="165"/>
      <c r="CF68" s="165"/>
      <c r="CG68" s="165"/>
      <c r="CH68" s="380"/>
      <c r="CI68" s="380"/>
      <c r="CJ68" s="426"/>
      <c r="CK68" s="434"/>
      <c r="CL68" s="434"/>
      <c r="CM68" s="455"/>
      <c r="CN68" s="484"/>
      <c r="CO68" s="426"/>
      <c r="CP68" s="426"/>
      <c r="CQ68" s="380"/>
      <c r="CR68" s="380"/>
      <c r="CS68" s="380"/>
      <c r="CT68" s="426" t="s">
        <v>880</v>
      </c>
      <c r="CU68" s="426"/>
      <c r="CV68" s="426"/>
      <c r="CW68" s="426"/>
      <c r="CX68" s="426"/>
      <c r="CY68" s="426"/>
      <c r="CZ68" s="512"/>
      <c r="DA68" s="475"/>
      <c r="DB68" s="181"/>
      <c r="DE68" s="1"/>
      <c r="DI68" s="447"/>
    </row>
    <row r="69" spans="1:115" ht="105.75" hidden="1" customHeight="1" thickBot="1" x14ac:dyDescent="0.4">
      <c r="A69" s="105" t="s">
        <v>263</v>
      </c>
      <c r="B69" s="110" t="s">
        <v>273</v>
      </c>
      <c r="C69" s="107">
        <v>20230067</v>
      </c>
      <c r="D69" s="111" t="s">
        <v>274</v>
      </c>
      <c r="E69" s="19"/>
      <c r="F69" s="19"/>
      <c r="G69" s="19"/>
      <c r="H69" s="47"/>
      <c r="I69" s="22" t="s">
        <v>75</v>
      </c>
      <c r="J69" s="19" t="s">
        <v>68</v>
      </c>
      <c r="K69" s="51">
        <v>190.18700000000001</v>
      </c>
      <c r="L69" s="19"/>
      <c r="M69" s="19"/>
      <c r="N69" s="19" t="s">
        <v>70</v>
      </c>
      <c r="O69" s="22">
        <v>194</v>
      </c>
      <c r="P69" s="22"/>
      <c r="Q69" s="22"/>
      <c r="R69" s="22"/>
      <c r="S69" s="133">
        <v>202</v>
      </c>
      <c r="T69" s="19"/>
      <c r="U69" s="19"/>
      <c r="V69" s="19"/>
      <c r="W69" s="19"/>
      <c r="X69" s="369"/>
      <c r="Y69" s="348">
        <v>208</v>
      </c>
      <c r="Z69" s="19"/>
      <c r="AA69" s="19"/>
      <c r="AB69" s="19"/>
      <c r="AC69" s="19"/>
      <c r="AD69" s="22" t="s">
        <v>275</v>
      </c>
      <c r="AE69" s="22" t="s">
        <v>155</v>
      </c>
      <c r="AF69" s="19"/>
      <c r="AG69" s="19"/>
      <c r="AH69" s="28"/>
      <c r="AI69" s="28"/>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5"/>
      <c r="BF69" s="146"/>
      <c r="BG69" s="146"/>
      <c r="BH69" s="146"/>
      <c r="BI69" s="144"/>
      <c r="BJ69" s="146"/>
      <c r="BK69" s="146"/>
      <c r="BL69" s="146"/>
      <c r="BM69" s="146"/>
      <c r="BN69" s="146"/>
      <c r="BO69" s="146"/>
      <c r="BP69" s="146"/>
      <c r="BQ69" s="146"/>
      <c r="BR69" s="146"/>
      <c r="BS69" s="146"/>
      <c r="BT69" s="146"/>
      <c r="BU69" s="165"/>
      <c r="BV69" s="165"/>
      <c r="BW69" s="165"/>
      <c r="BX69" s="165"/>
      <c r="BY69" s="165"/>
      <c r="BZ69" s="165"/>
      <c r="CA69" s="165"/>
      <c r="CB69" s="172"/>
      <c r="CC69" s="172"/>
      <c r="CD69" s="165"/>
      <c r="CE69" s="165"/>
      <c r="CF69" s="165"/>
      <c r="CG69" s="165"/>
      <c r="CH69" s="380"/>
      <c r="CI69" s="380"/>
      <c r="CJ69" s="426"/>
      <c r="CK69" s="434"/>
      <c r="CL69" s="434"/>
      <c r="CM69" s="455"/>
      <c r="CN69" s="484"/>
      <c r="CO69" s="426"/>
      <c r="CP69" s="426"/>
      <c r="CQ69" s="380"/>
      <c r="CR69" s="380"/>
      <c r="CS69" s="380"/>
      <c r="CT69" s="426" t="s">
        <v>881</v>
      </c>
      <c r="CU69" s="426"/>
      <c r="CV69" s="426"/>
      <c r="CW69" s="426"/>
      <c r="CX69" s="426"/>
      <c r="CY69" s="426"/>
      <c r="CZ69" s="512"/>
      <c r="DA69" s="475"/>
      <c r="DB69" s="181"/>
      <c r="DC69" s="11" t="s">
        <v>224</v>
      </c>
      <c r="DE69" s="1"/>
      <c r="DI69" s="447"/>
    </row>
    <row r="70" spans="1:115" ht="73" hidden="1" thickBot="1" x14ac:dyDescent="0.4">
      <c r="A70" s="105" t="s">
        <v>263</v>
      </c>
      <c r="B70" s="106" t="s">
        <v>276</v>
      </c>
      <c r="C70" s="107">
        <v>20230068</v>
      </c>
      <c r="D70" s="107" t="s">
        <v>277</v>
      </c>
      <c r="E70" s="19"/>
      <c r="F70" s="19"/>
      <c r="G70" s="19"/>
      <c r="H70" s="47"/>
      <c r="I70" s="28" t="s">
        <v>75</v>
      </c>
      <c r="J70" s="19" t="s">
        <v>68</v>
      </c>
      <c r="K70" s="44" t="s">
        <v>278</v>
      </c>
      <c r="L70" s="19"/>
      <c r="M70" s="19"/>
      <c r="N70" s="19" t="s">
        <v>70</v>
      </c>
      <c r="O70" s="18">
        <v>100</v>
      </c>
      <c r="P70" s="18"/>
      <c r="Q70" s="18"/>
      <c r="R70" s="18"/>
      <c r="S70" s="133">
        <v>140</v>
      </c>
      <c r="T70" s="19"/>
      <c r="U70" s="19"/>
      <c r="V70" s="19"/>
      <c r="W70" s="19"/>
      <c r="X70" s="369"/>
      <c r="Y70" s="348">
        <v>180</v>
      </c>
      <c r="Z70" s="19"/>
      <c r="AA70" s="19"/>
      <c r="AB70" s="19"/>
      <c r="AC70" s="19"/>
      <c r="AD70" s="18" t="s">
        <v>275</v>
      </c>
      <c r="AE70" s="18" t="s">
        <v>155</v>
      </c>
      <c r="AF70" s="19"/>
      <c r="AG70" s="19"/>
      <c r="AH70" s="28"/>
      <c r="AI70" s="28"/>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5"/>
      <c r="BF70" s="146"/>
      <c r="BG70" s="146"/>
      <c r="BH70" s="146"/>
      <c r="BI70" s="144"/>
      <c r="BJ70" s="146"/>
      <c r="BK70" s="146"/>
      <c r="BL70" s="146"/>
      <c r="BM70" s="146"/>
      <c r="BN70" s="146"/>
      <c r="BO70" s="146"/>
      <c r="BP70" s="146"/>
      <c r="BQ70" s="146"/>
      <c r="BR70" s="146"/>
      <c r="BS70" s="146"/>
      <c r="BT70" s="146"/>
      <c r="BU70" s="165"/>
      <c r="BV70" s="165"/>
      <c r="BW70" s="165"/>
      <c r="BX70" s="165"/>
      <c r="BY70" s="165"/>
      <c r="BZ70" s="165"/>
      <c r="CA70" s="165"/>
      <c r="CB70" s="172"/>
      <c r="CC70" s="172"/>
      <c r="CD70" s="165"/>
      <c r="CE70" s="165"/>
      <c r="CF70" s="165"/>
      <c r="CG70" s="165"/>
      <c r="CH70" s="380"/>
      <c r="CI70" s="380"/>
      <c r="CJ70" s="426"/>
      <c r="CK70" s="434"/>
      <c r="CL70" s="434"/>
      <c r="CM70" s="455"/>
      <c r="CN70" s="484"/>
      <c r="CO70" s="426"/>
      <c r="CP70" s="426"/>
      <c r="CQ70" s="380"/>
      <c r="CR70" s="380"/>
      <c r="CS70" s="380"/>
      <c r="CT70" s="426"/>
      <c r="CU70" s="426"/>
      <c r="CV70" s="426"/>
      <c r="CW70" s="426"/>
      <c r="CX70" s="426"/>
      <c r="CY70" s="426"/>
      <c r="CZ70" s="512"/>
      <c r="DA70" s="475"/>
      <c r="DB70" s="181"/>
      <c r="DC70" s="11" t="s">
        <v>224</v>
      </c>
      <c r="DE70" s="1"/>
      <c r="DI70" s="447"/>
    </row>
    <row r="71" spans="1:115" ht="73" hidden="1" thickBot="1" x14ac:dyDescent="0.4">
      <c r="A71" s="105" t="s">
        <v>263</v>
      </c>
      <c r="B71" s="106" t="s">
        <v>276</v>
      </c>
      <c r="C71" s="107">
        <v>20230069</v>
      </c>
      <c r="D71" s="107" t="s">
        <v>279</v>
      </c>
      <c r="E71" s="19"/>
      <c r="F71" s="19"/>
      <c r="G71" s="19"/>
      <c r="H71" s="47"/>
      <c r="I71" s="28" t="s">
        <v>75</v>
      </c>
      <c r="J71" s="19" t="s">
        <v>68</v>
      </c>
      <c r="K71" s="44" t="s">
        <v>278</v>
      </c>
      <c r="L71" s="19"/>
      <c r="M71" s="19"/>
      <c r="N71" s="19" t="s">
        <v>70</v>
      </c>
      <c r="O71" s="45">
        <v>0.17</v>
      </c>
      <c r="P71" s="45"/>
      <c r="Q71" s="45"/>
      <c r="R71" s="45"/>
      <c r="S71" s="133">
        <v>0.33</v>
      </c>
      <c r="T71" s="19"/>
      <c r="U71" s="19"/>
      <c r="V71" s="19"/>
      <c r="W71" s="19"/>
      <c r="X71" s="369"/>
      <c r="Y71" s="348">
        <v>0.33</v>
      </c>
      <c r="Z71" s="19"/>
      <c r="AA71" s="19"/>
      <c r="AB71" s="19"/>
      <c r="AC71" s="19"/>
      <c r="AD71" s="18" t="s">
        <v>275</v>
      </c>
      <c r="AE71" s="18" t="s">
        <v>155</v>
      </c>
      <c r="AF71" s="19"/>
      <c r="AG71" s="19"/>
      <c r="AH71" s="28"/>
      <c r="AI71" s="28"/>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5"/>
      <c r="BF71" s="146"/>
      <c r="BG71" s="146"/>
      <c r="BH71" s="146"/>
      <c r="BI71" s="144"/>
      <c r="BJ71" s="146"/>
      <c r="BK71" s="146"/>
      <c r="BL71" s="146"/>
      <c r="BM71" s="146"/>
      <c r="BN71" s="146"/>
      <c r="BO71" s="146"/>
      <c r="BP71" s="146"/>
      <c r="BQ71" s="146"/>
      <c r="BR71" s="146"/>
      <c r="BS71" s="146"/>
      <c r="BT71" s="146"/>
      <c r="BU71" s="165"/>
      <c r="BV71" s="165"/>
      <c r="BW71" s="165"/>
      <c r="BX71" s="165"/>
      <c r="BY71" s="165"/>
      <c r="BZ71" s="165"/>
      <c r="CA71" s="165"/>
      <c r="CB71" s="172"/>
      <c r="CC71" s="172"/>
      <c r="CD71" s="165"/>
      <c r="CE71" s="165"/>
      <c r="CF71" s="165"/>
      <c r="CG71" s="165"/>
      <c r="CH71" s="380"/>
      <c r="CI71" s="380"/>
      <c r="CJ71" s="426"/>
      <c r="CK71" s="434"/>
      <c r="CL71" s="434"/>
      <c r="CM71" s="455"/>
      <c r="CN71" s="484"/>
      <c r="CO71" s="426"/>
      <c r="CP71" s="426"/>
      <c r="CQ71" s="380"/>
      <c r="CR71" s="380"/>
      <c r="CS71" s="380"/>
      <c r="CT71" s="426"/>
      <c r="CU71" s="426"/>
      <c r="CV71" s="426"/>
      <c r="CW71" s="426"/>
      <c r="CX71" s="426"/>
      <c r="CY71" s="426"/>
      <c r="CZ71" s="512"/>
      <c r="DA71" s="475"/>
      <c r="DB71" s="181"/>
      <c r="DC71" s="11" t="s">
        <v>280</v>
      </c>
      <c r="DE71" s="1"/>
      <c r="DI71" s="447"/>
    </row>
    <row r="72" spans="1:115" ht="87.5" hidden="1" thickBot="1" x14ac:dyDescent="0.4">
      <c r="A72" s="105" t="s">
        <v>263</v>
      </c>
      <c r="B72" s="106" t="s">
        <v>281</v>
      </c>
      <c r="C72" s="107">
        <v>20230070</v>
      </c>
      <c r="D72" s="107" t="s">
        <v>282</v>
      </c>
      <c r="E72" s="19"/>
      <c r="F72" s="19"/>
      <c r="G72" s="19"/>
      <c r="H72" s="47"/>
      <c r="I72" s="28" t="s">
        <v>75</v>
      </c>
      <c r="J72" s="19" t="s">
        <v>68</v>
      </c>
      <c r="K72" s="44" t="s">
        <v>278</v>
      </c>
      <c r="L72" s="19"/>
      <c r="M72" s="19"/>
      <c r="N72" s="19" t="s">
        <v>70</v>
      </c>
      <c r="O72" s="18">
        <v>500</v>
      </c>
      <c r="P72" s="18"/>
      <c r="Q72" s="18"/>
      <c r="R72" s="18"/>
      <c r="S72" s="133">
        <v>5</v>
      </c>
      <c r="T72" s="19"/>
      <c r="U72" s="19"/>
      <c r="V72" s="19"/>
      <c r="W72" s="19"/>
      <c r="X72" s="369"/>
      <c r="Y72" s="348">
        <v>6</v>
      </c>
      <c r="Z72" s="19"/>
      <c r="AA72" s="19"/>
      <c r="AB72" s="19"/>
      <c r="AC72" s="19"/>
      <c r="AD72" s="18" t="s">
        <v>275</v>
      </c>
      <c r="AE72" s="18" t="s">
        <v>283</v>
      </c>
      <c r="AF72" s="19"/>
      <c r="AG72" s="19"/>
      <c r="AH72" s="28"/>
      <c r="AI72" s="28"/>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5"/>
      <c r="BF72" s="146"/>
      <c r="BG72" s="146"/>
      <c r="BH72" s="146"/>
      <c r="BI72" s="144"/>
      <c r="BJ72" s="146"/>
      <c r="BK72" s="146"/>
      <c r="BL72" s="146"/>
      <c r="BM72" s="146"/>
      <c r="BN72" s="146"/>
      <c r="BO72" s="146"/>
      <c r="BP72" s="146"/>
      <c r="BQ72" s="146"/>
      <c r="BR72" s="146"/>
      <c r="BS72" s="146"/>
      <c r="BT72" s="146"/>
      <c r="BU72" s="165"/>
      <c r="BV72" s="165"/>
      <c r="BW72" s="165"/>
      <c r="BX72" s="165"/>
      <c r="BY72" s="165"/>
      <c r="BZ72" s="165"/>
      <c r="CA72" s="165"/>
      <c r="CB72" s="172"/>
      <c r="CC72" s="172"/>
      <c r="CD72" s="165"/>
      <c r="CE72" s="165"/>
      <c r="CF72" s="165"/>
      <c r="CG72" s="165"/>
      <c r="CH72" s="380"/>
      <c r="CI72" s="380"/>
      <c r="CJ72" s="426"/>
      <c r="CK72" s="434"/>
      <c r="CL72" s="434"/>
      <c r="CM72" s="455"/>
      <c r="CN72" s="484"/>
      <c r="CO72" s="426"/>
      <c r="CP72" s="426"/>
      <c r="CQ72" s="380"/>
      <c r="CR72" s="380"/>
      <c r="CS72" s="380"/>
      <c r="CT72" s="426"/>
      <c r="CU72" s="426"/>
      <c r="CV72" s="426"/>
      <c r="CW72" s="426"/>
      <c r="CX72" s="426"/>
      <c r="CY72" s="426"/>
      <c r="CZ72" s="512"/>
      <c r="DA72" s="475"/>
      <c r="DB72" s="181"/>
      <c r="DC72" s="11" t="s">
        <v>258</v>
      </c>
      <c r="DE72" s="1"/>
      <c r="DI72" s="447"/>
    </row>
    <row r="73" spans="1:115" ht="87.5" hidden="1" thickBot="1" x14ac:dyDescent="0.4">
      <c r="A73" s="105" t="s">
        <v>263</v>
      </c>
      <c r="B73" s="106" t="s">
        <v>281</v>
      </c>
      <c r="C73" s="107">
        <v>20230071</v>
      </c>
      <c r="D73" s="107" t="s">
        <v>284</v>
      </c>
      <c r="E73" s="19"/>
      <c r="F73" s="19"/>
      <c r="G73" s="19"/>
      <c r="H73" s="47"/>
      <c r="I73" s="28" t="s">
        <v>75</v>
      </c>
      <c r="J73" s="19" t="s">
        <v>68</v>
      </c>
      <c r="K73" s="44" t="s">
        <v>278</v>
      </c>
      <c r="L73" s="19"/>
      <c r="M73" s="19"/>
      <c r="N73" s="19" t="s">
        <v>70</v>
      </c>
      <c r="O73" s="18">
        <v>10</v>
      </c>
      <c r="P73" s="18"/>
      <c r="Q73" s="18"/>
      <c r="R73" s="18"/>
      <c r="S73" s="133">
        <v>20</v>
      </c>
      <c r="T73" s="19"/>
      <c r="U73" s="19"/>
      <c r="V73" s="19"/>
      <c r="W73" s="19"/>
      <c r="X73" s="369"/>
      <c r="Y73" s="348">
        <v>50</v>
      </c>
      <c r="Z73" s="19"/>
      <c r="AA73" s="19"/>
      <c r="AB73" s="19"/>
      <c r="AC73" s="19"/>
      <c r="AD73" s="18" t="s">
        <v>275</v>
      </c>
      <c r="AE73" s="18" t="s">
        <v>283</v>
      </c>
      <c r="AF73" s="19"/>
      <c r="AG73" s="19"/>
      <c r="AH73" s="28"/>
      <c r="AI73" s="28"/>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5"/>
      <c r="BF73" s="146"/>
      <c r="BG73" s="146"/>
      <c r="BH73" s="146"/>
      <c r="BI73" s="144"/>
      <c r="BJ73" s="146"/>
      <c r="BK73" s="146"/>
      <c r="BL73" s="146"/>
      <c r="BM73" s="146"/>
      <c r="BN73" s="146"/>
      <c r="BO73" s="146"/>
      <c r="BP73" s="146"/>
      <c r="BQ73" s="146"/>
      <c r="BR73" s="146"/>
      <c r="BS73" s="146"/>
      <c r="BT73" s="146"/>
      <c r="BU73" s="165"/>
      <c r="BV73" s="165"/>
      <c r="BW73" s="165"/>
      <c r="BX73" s="165"/>
      <c r="BY73" s="165"/>
      <c r="BZ73" s="165"/>
      <c r="CA73" s="165"/>
      <c r="CB73" s="172"/>
      <c r="CC73" s="172"/>
      <c r="CD73" s="165"/>
      <c r="CE73" s="165"/>
      <c r="CF73" s="165"/>
      <c r="CG73" s="165"/>
      <c r="CH73" s="380"/>
      <c r="CI73" s="380"/>
      <c r="CJ73" s="426"/>
      <c r="CK73" s="434"/>
      <c r="CL73" s="434"/>
      <c r="CM73" s="455"/>
      <c r="CN73" s="484"/>
      <c r="CO73" s="426"/>
      <c r="CP73" s="426"/>
      <c r="CQ73" s="380"/>
      <c r="CR73" s="380"/>
      <c r="CS73" s="380"/>
      <c r="CT73" s="426"/>
      <c r="CU73" s="426"/>
      <c r="CV73" s="426"/>
      <c r="CW73" s="426"/>
      <c r="CX73" s="426"/>
      <c r="CY73" s="426"/>
      <c r="CZ73" s="512"/>
      <c r="DA73" s="475"/>
      <c r="DB73" s="181"/>
      <c r="DC73" s="11" t="s">
        <v>258</v>
      </c>
      <c r="DE73" s="1"/>
      <c r="DI73" s="447"/>
    </row>
    <row r="74" spans="1:115" ht="87.5" hidden="1" thickBot="1" x14ac:dyDescent="0.4">
      <c r="A74" s="105" t="s">
        <v>263</v>
      </c>
      <c r="B74" s="106" t="s">
        <v>281</v>
      </c>
      <c r="C74" s="107">
        <v>20230072</v>
      </c>
      <c r="D74" s="107" t="s">
        <v>285</v>
      </c>
      <c r="E74" s="19"/>
      <c r="F74" s="19"/>
      <c r="G74" s="19"/>
      <c r="H74" s="47"/>
      <c r="I74" s="28" t="s">
        <v>75</v>
      </c>
      <c r="J74" s="19" t="s">
        <v>68</v>
      </c>
      <c r="K74" s="44" t="s">
        <v>278</v>
      </c>
      <c r="L74" s="19"/>
      <c r="M74" s="19"/>
      <c r="N74" s="19" t="s">
        <v>70</v>
      </c>
      <c r="O74" s="18">
        <v>200</v>
      </c>
      <c r="P74" s="18"/>
      <c r="Q74" s="18"/>
      <c r="R74" s="18"/>
      <c r="S74" s="133">
        <v>250</v>
      </c>
      <c r="T74" s="19"/>
      <c r="U74" s="19"/>
      <c r="V74" s="19"/>
      <c r="W74" s="19"/>
      <c r="X74" s="369"/>
      <c r="Y74" s="348">
        <v>300</v>
      </c>
      <c r="Z74" s="19"/>
      <c r="AA74" s="19"/>
      <c r="AB74" s="19"/>
      <c r="AC74" s="19"/>
      <c r="AD74" s="18" t="s">
        <v>275</v>
      </c>
      <c r="AE74" s="18" t="s">
        <v>283</v>
      </c>
      <c r="AF74" s="19"/>
      <c r="AG74" s="19"/>
      <c r="AH74" s="28"/>
      <c r="AI74" s="28"/>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5"/>
      <c r="BF74" s="146"/>
      <c r="BG74" s="146"/>
      <c r="BH74" s="146"/>
      <c r="BI74" s="144"/>
      <c r="BJ74" s="146"/>
      <c r="BK74" s="146"/>
      <c r="BL74" s="146"/>
      <c r="BM74" s="146"/>
      <c r="BN74" s="146"/>
      <c r="BO74" s="146"/>
      <c r="BP74" s="146"/>
      <c r="BQ74" s="146"/>
      <c r="BR74" s="146"/>
      <c r="BS74" s="146"/>
      <c r="BT74" s="146"/>
      <c r="BU74" s="165"/>
      <c r="BV74" s="165"/>
      <c r="BW74" s="165"/>
      <c r="BX74" s="165"/>
      <c r="BY74" s="165"/>
      <c r="BZ74" s="165"/>
      <c r="CA74" s="165"/>
      <c r="CB74" s="172"/>
      <c r="CC74" s="172"/>
      <c r="CD74" s="165"/>
      <c r="CE74" s="165"/>
      <c r="CF74" s="165"/>
      <c r="CG74" s="165"/>
      <c r="CH74" s="380"/>
      <c r="CI74" s="380"/>
      <c r="CJ74" s="426"/>
      <c r="CK74" s="434"/>
      <c r="CL74" s="434"/>
      <c r="CM74" s="455"/>
      <c r="CN74" s="484"/>
      <c r="CO74" s="426"/>
      <c r="CP74" s="426"/>
      <c r="CQ74" s="380"/>
      <c r="CR74" s="380"/>
      <c r="CS74" s="380"/>
      <c r="CT74" s="426"/>
      <c r="CU74" s="426"/>
      <c r="CV74" s="426"/>
      <c r="CW74" s="426"/>
      <c r="CX74" s="426"/>
      <c r="CY74" s="426"/>
      <c r="CZ74" s="512"/>
      <c r="DA74" s="475"/>
      <c r="DB74" s="181"/>
      <c r="DC74" s="11" t="s">
        <v>258</v>
      </c>
      <c r="DE74" s="1"/>
      <c r="DI74" s="447"/>
    </row>
    <row r="75" spans="1:115" ht="44" hidden="1" thickBot="1" x14ac:dyDescent="0.4">
      <c r="A75" s="105" t="s">
        <v>263</v>
      </c>
      <c r="B75" s="106" t="s">
        <v>286</v>
      </c>
      <c r="C75" s="107">
        <v>20230073</v>
      </c>
      <c r="D75" s="107" t="s">
        <v>287</v>
      </c>
      <c r="E75" s="19"/>
      <c r="F75" s="19"/>
      <c r="G75" s="19"/>
      <c r="H75" s="47"/>
      <c r="I75" s="28" t="s">
        <v>67</v>
      </c>
      <c r="J75" s="19" t="s">
        <v>68</v>
      </c>
      <c r="K75" s="44" t="s">
        <v>278</v>
      </c>
      <c r="L75" s="19"/>
      <c r="M75" s="19"/>
      <c r="N75" s="19" t="s">
        <v>70</v>
      </c>
      <c r="O75" s="45">
        <v>0.2</v>
      </c>
      <c r="P75" s="45"/>
      <c r="Q75" s="45"/>
      <c r="R75" s="45"/>
      <c r="S75" s="133">
        <v>0.3</v>
      </c>
      <c r="T75" s="19"/>
      <c r="U75" s="19"/>
      <c r="V75" s="19"/>
      <c r="W75" s="19"/>
      <c r="X75" s="369"/>
      <c r="Y75" s="348">
        <v>0.3</v>
      </c>
      <c r="Z75" s="19"/>
      <c r="AA75" s="19"/>
      <c r="AB75" s="19"/>
      <c r="AC75" s="19"/>
      <c r="AD75" s="18" t="s">
        <v>275</v>
      </c>
      <c r="AE75" s="18" t="s">
        <v>283</v>
      </c>
      <c r="AF75" s="19"/>
      <c r="AG75" s="19"/>
      <c r="AH75" s="28"/>
      <c r="AI75" s="28"/>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5"/>
      <c r="BF75" s="146"/>
      <c r="BG75" s="146"/>
      <c r="BH75" s="146"/>
      <c r="BI75" s="144"/>
      <c r="BJ75" s="146"/>
      <c r="BK75" s="146"/>
      <c r="BL75" s="146"/>
      <c r="BM75" s="146"/>
      <c r="BN75" s="146"/>
      <c r="BO75" s="146"/>
      <c r="BP75" s="146"/>
      <c r="BQ75" s="146"/>
      <c r="BR75" s="146"/>
      <c r="BS75" s="146"/>
      <c r="BT75" s="146"/>
      <c r="BU75" s="165"/>
      <c r="BV75" s="165"/>
      <c r="BW75" s="165"/>
      <c r="BX75" s="165"/>
      <c r="BY75" s="165"/>
      <c r="BZ75" s="165"/>
      <c r="CA75" s="165"/>
      <c r="CB75" s="172"/>
      <c r="CC75" s="172"/>
      <c r="CD75" s="165"/>
      <c r="CE75" s="165"/>
      <c r="CF75" s="165"/>
      <c r="CG75" s="165"/>
      <c r="CH75" s="380"/>
      <c r="CI75" s="380"/>
      <c r="CJ75" s="426"/>
      <c r="CK75" s="434"/>
      <c r="CL75" s="434"/>
      <c r="CM75" s="455"/>
      <c r="CN75" s="484"/>
      <c r="CO75" s="426"/>
      <c r="CP75" s="426"/>
      <c r="CQ75" s="380"/>
      <c r="CR75" s="380"/>
      <c r="CS75" s="380"/>
      <c r="CT75" s="426"/>
      <c r="CU75" s="426"/>
      <c r="CV75" s="426"/>
      <c r="CW75" s="426"/>
      <c r="CX75" s="426"/>
      <c r="CY75" s="426"/>
      <c r="CZ75" s="512"/>
      <c r="DA75" s="475"/>
      <c r="DB75" s="181"/>
      <c r="DC75" s="11" t="s">
        <v>258</v>
      </c>
      <c r="DE75" s="1"/>
      <c r="DI75" s="447"/>
    </row>
    <row r="76" spans="1:115" ht="44" hidden="1" thickBot="1" x14ac:dyDescent="0.4">
      <c r="A76" s="105" t="s">
        <v>263</v>
      </c>
      <c r="B76" s="106" t="s">
        <v>286</v>
      </c>
      <c r="C76" s="107">
        <v>20230074</v>
      </c>
      <c r="D76" s="107" t="s">
        <v>288</v>
      </c>
      <c r="E76" s="19"/>
      <c r="F76" s="19"/>
      <c r="G76" s="19"/>
      <c r="H76" s="47"/>
      <c r="I76" s="28" t="s">
        <v>75</v>
      </c>
      <c r="J76" s="19" t="s">
        <v>68</v>
      </c>
      <c r="K76" s="44" t="s">
        <v>278</v>
      </c>
      <c r="L76" s="19"/>
      <c r="M76" s="19"/>
      <c r="N76" s="19" t="s">
        <v>70</v>
      </c>
      <c r="O76" s="18">
        <v>50</v>
      </c>
      <c r="P76" s="18"/>
      <c r="Q76" s="18"/>
      <c r="R76" s="18"/>
      <c r="S76" s="133">
        <v>100</v>
      </c>
      <c r="T76" s="19"/>
      <c r="U76" s="19"/>
      <c r="V76" s="19"/>
      <c r="W76" s="19"/>
      <c r="X76" s="369"/>
      <c r="Y76" s="348">
        <v>100</v>
      </c>
      <c r="Z76" s="19"/>
      <c r="AA76" s="19"/>
      <c r="AB76" s="19"/>
      <c r="AC76" s="19"/>
      <c r="AD76" s="18" t="s">
        <v>275</v>
      </c>
      <c r="AE76" s="18" t="s">
        <v>283</v>
      </c>
      <c r="AF76" s="19"/>
      <c r="AG76" s="19"/>
      <c r="AH76" s="28"/>
      <c r="AI76" s="28"/>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5"/>
      <c r="BF76" s="146"/>
      <c r="BG76" s="146"/>
      <c r="BH76" s="146"/>
      <c r="BI76" s="144"/>
      <c r="BJ76" s="146"/>
      <c r="BK76" s="146"/>
      <c r="BL76" s="146"/>
      <c r="BM76" s="146"/>
      <c r="BN76" s="146"/>
      <c r="BO76" s="146"/>
      <c r="BP76" s="146"/>
      <c r="BQ76" s="146"/>
      <c r="BR76" s="146"/>
      <c r="BS76" s="146"/>
      <c r="BT76" s="146"/>
      <c r="BU76" s="165"/>
      <c r="BV76" s="165"/>
      <c r="BW76" s="165"/>
      <c r="BX76" s="165"/>
      <c r="BY76" s="165"/>
      <c r="BZ76" s="165"/>
      <c r="CA76" s="165"/>
      <c r="CB76" s="172"/>
      <c r="CC76" s="172"/>
      <c r="CD76" s="165"/>
      <c r="CE76" s="165"/>
      <c r="CF76" s="165"/>
      <c r="CG76" s="165"/>
      <c r="CH76" s="380"/>
      <c r="CI76" s="380"/>
      <c r="CJ76" s="426"/>
      <c r="CK76" s="434"/>
      <c r="CL76" s="434"/>
      <c r="CM76" s="455"/>
      <c r="CN76" s="484"/>
      <c r="CO76" s="426"/>
      <c r="CP76" s="426"/>
      <c r="CQ76" s="380"/>
      <c r="CR76" s="380"/>
      <c r="CS76" s="380"/>
      <c r="CT76" s="426"/>
      <c r="CU76" s="426"/>
      <c r="CV76" s="426"/>
      <c r="CW76" s="426"/>
      <c r="CX76" s="426"/>
      <c r="CY76" s="426"/>
      <c r="CZ76" s="512"/>
      <c r="DA76" s="475"/>
      <c r="DB76" s="181"/>
      <c r="DE76" s="1"/>
      <c r="DI76" s="447"/>
    </row>
    <row r="77" spans="1:115" ht="44" hidden="1" thickBot="1" x14ac:dyDescent="0.4">
      <c r="A77" s="105" t="s">
        <v>263</v>
      </c>
      <c r="B77" s="106" t="s">
        <v>286</v>
      </c>
      <c r="C77" s="107">
        <v>20230075</v>
      </c>
      <c r="D77" s="107" t="s">
        <v>289</v>
      </c>
      <c r="E77" s="19"/>
      <c r="F77" s="19"/>
      <c r="G77" s="19"/>
      <c r="H77" s="47"/>
      <c r="I77" s="28" t="s">
        <v>75</v>
      </c>
      <c r="J77" s="19" t="s">
        <v>68</v>
      </c>
      <c r="K77" s="44" t="s">
        <v>278</v>
      </c>
      <c r="L77" s="19"/>
      <c r="M77" s="19"/>
      <c r="N77" s="19" t="s">
        <v>70</v>
      </c>
      <c r="O77" s="18">
        <v>41</v>
      </c>
      <c r="P77" s="18"/>
      <c r="Q77" s="18"/>
      <c r="R77" s="18"/>
      <c r="S77" s="133">
        <v>50</v>
      </c>
      <c r="T77" s="19"/>
      <c r="U77" s="19"/>
      <c r="V77" s="19"/>
      <c r="W77" s="19"/>
      <c r="X77" s="369"/>
      <c r="Y77" s="348">
        <v>60</v>
      </c>
      <c r="Z77" s="19"/>
      <c r="AA77" s="19"/>
      <c r="AB77" s="19"/>
      <c r="AC77" s="19"/>
      <c r="AD77" s="18" t="s">
        <v>275</v>
      </c>
      <c r="AE77" s="18" t="s">
        <v>283</v>
      </c>
      <c r="AF77" s="19"/>
      <c r="AG77" s="19"/>
      <c r="AH77" s="28"/>
      <c r="AI77" s="28"/>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5"/>
      <c r="BF77" s="146"/>
      <c r="BG77" s="146"/>
      <c r="BH77" s="146"/>
      <c r="BI77" s="144"/>
      <c r="BJ77" s="146"/>
      <c r="BK77" s="146"/>
      <c r="BL77" s="146"/>
      <c r="BM77" s="146"/>
      <c r="BN77" s="146"/>
      <c r="BO77" s="146"/>
      <c r="BP77" s="146"/>
      <c r="BQ77" s="146"/>
      <c r="BR77" s="146"/>
      <c r="BS77" s="146"/>
      <c r="BT77" s="146"/>
      <c r="BU77" s="165"/>
      <c r="BV77" s="165"/>
      <c r="BW77" s="165"/>
      <c r="BX77" s="165"/>
      <c r="BY77" s="165"/>
      <c r="BZ77" s="165"/>
      <c r="CA77" s="165"/>
      <c r="CB77" s="172"/>
      <c r="CC77" s="172"/>
      <c r="CD77" s="165"/>
      <c r="CE77" s="165"/>
      <c r="CF77" s="165"/>
      <c r="CG77" s="165"/>
      <c r="CH77" s="380"/>
      <c r="CI77" s="380"/>
      <c r="CJ77" s="426"/>
      <c r="CK77" s="434"/>
      <c r="CL77" s="434"/>
      <c r="CM77" s="455"/>
      <c r="CN77" s="484"/>
      <c r="CO77" s="426"/>
      <c r="CP77" s="426"/>
      <c r="CQ77" s="380"/>
      <c r="CR77" s="380"/>
      <c r="CS77" s="380"/>
      <c r="CT77" s="426"/>
      <c r="CU77" s="426"/>
      <c r="CV77" s="426"/>
      <c r="CW77" s="426"/>
      <c r="CX77" s="426"/>
      <c r="CY77" s="426"/>
      <c r="CZ77" s="512"/>
      <c r="DA77" s="475"/>
      <c r="DB77" s="181"/>
      <c r="DE77" s="1"/>
      <c r="DI77" s="447"/>
    </row>
    <row r="78" spans="1:115" ht="44" hidden="1" thickBot="1" x14ac:dyDescent="0.4">
      <c r="A78" s="105" t="s">
        <v>263</v>
      </c>
      <c r="B78" s="106" t="s">
        <v>290</v>
      </c>
      <c r="C78" s="107">
        <v>20230076</v>
      </c>
      <c r="D78" s="107" t="s">
        <v>291</v>
      </c>
      <c r="E78" s="19"/>
      <c r="F78" s="19"/>
      <c r="G78" s="19"/>
      <c r="H78" s="47"/>
      <c r="I78" s="28" t="s">
        <v>67</v>
      </c>
      <c r="J78" s="19" t="s">
        <v>68</v>
      </c>
      <c r="K78" s="44" t="s">
        <v>278</v>
      </c>
      <c r="L78" s="19"/>
      <c r="M78" s="19"/>
      <c r="N78" s="19" t="s">
        <v>70</v>
      </c>
      <c r="O78" s="45">
        <v>0.05</v>
      </c>
      <c r="P78" s="45"/>
      <c r="Q78" s="45"/>
      <c r="R78" s="45"/>
      <c r="S78" s="133">
        <v>0.3</v>
      </c>
      <c r="T78" s="19"/>
      <c r="U78" s="19"/>
      <c r="V78" s="19"/>
      <c r="W78" s="19"/>
      <c r="X78" s="369"/>
      <c r="Y78" s="348">
        <v>0.4</v>
      </c>
      <c r="Z78" s="19"/>
      <c r="AA78" s="19"/>
      <c r="AB78" s="19"/>
      <c r="AC78" s="19"/>
      <c r="AD78" s="18" t="s">
        <v>275</v>
      </c>
      <c r="AE78" s="18" t="s">
        <v>292</v>
      </c>
      <c r="AF78" s="19"/>
      <c r="AG78" s="19"/>
      <c r="AH78" s="28"/>
      <c r="AI78" s="28"/>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5"/>
      <c r="BF78" s="146"/>
      <c r="BG78" s="146"/>
      <c r="BH78" s="146"/>
      <c r="BI78" s="144"/>
      <c r="BJ78" s="146"/>
      <c r="BK78" s="146"/>
      <c r="BL78" s="146"/>
      <c r="BM78" s="146"/>
      <c r="BN78" s="146"/>
      <c r="BO78" s="146"/>
      <c r="BP78" s="146"/>
      <c r="BQ78" s="146"/>
      <c r="BR78" s="146"/>
      <c r="BS78" s="146"/>
      <c r="BT78" s="146"/>
      <c r="BU78" s="165"/>
      <c r="BV78" s="165"/>
      <c r="BW78" s="165"/>
      <c r="BX78" s="165"/>
      <c r="BY78" s="165"/>
      <c r="BZ78" s="165"/>
      <c r="CA78" s="165"/>
      <c r="CB78" s="172"/>
      <c r="CC78" s="172"/>
      <c r="CD78" s="165"/>
      <c r="CE78" s="165"/>
      <c r="CF78" s="165"/>
      <c r="CG78" s="165"/>
      <c r="CH78" s="380"/>
      <c r="CI78" s="380"/>
      <c r="CJ78" s="426"/>
      <c r="CK78" s="434"/>
      <c r="CL78" s="434"/>
      <c r="CM78" s="455"/>
      <c r="CN78" s="484"/>
      <c r="CO78" s="426"/>
      <c r="CP78" s="426"/>
      <c r="CQ78" s="380"/>
      <c r="CR78" s="380"/>
      <c r="CS78" s="380"/>
      <c r="CT78" s="426"/>
      <c r="CU78" s="426"/>
      <c r="CV78" s="426"/>
      <c r="CW78" s="426"/>
      <c r="CX78" s="426"/>
      <c r="CY78" s="426"/>
      <c r="CZ78" s="512"/>
      <c r="DA78" s="475"/>
      <c r="DB78" s="181"/>
      <c r="DE78" s="1"/>
      <c r="DI78" s="447"/>
    </row>
    <row r="79" spans="1:115" ht="145.5" hidden="1" thickBot="1" x14ac:dyDescent="0.4">
      <c r="A79" s="105" t="s">
        <v>263</v>
      </c>
      <c r="B79" s="106" t="s">
        <v>293</v>
      </c>
      <c r="C79" s="107">
        <v>20230077</v>
      </c>
      <c r="D79" s="107" t="s">
        <v>294</v>
      </c>
      <c r="E79" s="19"/>
      <c r="F79" s="19"/>
      <c r="G79" s="19"/>
      <c r="H79" s="47"/>
      <c r="I79" s="28" t="s">
        <v>75</v>
      </c>
      <c r="J79" s="19" t="s">
        <v>68</v>
      </c>
      <c r="K79" s="44" t="s">
        <v>278</v>
      </c>
      <c r="L79" s="19"/>
      <c r="M79" s="19"/>
      <c r="N79" s="19" t="s">
        <v>70</v>
      </c>
      <c r="O79" s="18">
        <v>2</v>
      </c>
      <c r="P79" s="18"/>
      <c r="Q79" s="18"/>
      <c r="R79" s="18"/>
      <c r="S79" s="133">
        <v>3</v>
      </c>
      <c r="T79" s="19"/>
      <c r="U79" s="19"/>
      <c r="V79" s="19"/>
      <c r="W79" s="19"/>
      <c r="X79" s="369"/>
      <c r="Y79" s="348">
        <v>3</v>
      </c>
      <c r="Z79" s="19"/>
      <c r="AA79" s="19"/>
      <c r="AB79" s="19"/>
      <c r="AC79" s="19"/>
      <c r="AD79" s="18" t="s">
        <v>275</v>
      </c>
      <c r="AE79" s="18" t="s">
        <v>295</v>
      </c>
      <c r="AF79" s="19"/>
      <c r="AG79" s="19"/>
      <c r="AH79" s="28"/>
      <c r="AI79" s="28"/>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5"/>
      <c r="BF79" s="146"/>
      <c r="BG79" s="146"/>
      <c r="BH79" s="146"/>
      <c r="BI79" s="144"/>
      <c r="BJ79" s="146"/>
      <c r="BK79" s="146"/>
      <c r="BL79" s="146"/>
      <c r="BM79" s="146"/>
      <c r="BN79" s="146"/>
      <c r="BO79" s="146"/>
      <c r="BP79" s="146"/>
      <c r="BQ79" s="146"/>
      <c r="BR79" s="146"/>
      <c r="BS79" s="146"/>
      <c r="BT79" s="146"/>
      <c r="BU79" s="165"/>
      <c r="BV79" s="165"/>
      <c r="BW79" s="165"/>
      <c r="BX79" s="165"/>
      <c r="BY79" s="165"/>
      <c r="BZ79" s="165"/>
      <c r="CA79" s="165"/>
      <c r="CB79" s="172"/>
      <c r="CC79" s="172"/>
      <c r="CD79" s="165"/>
      <c r="CE79" s="165"/>
      <c r="CF79" s="165"/>
      <c r="CG79" s="165"/>
      <c r="CH79" s="381"/>
      <c r="CI79" s="380"/>
      <c r="CJ79" s="426"/>
      <c r="CK79" s="434"/>
      <c r="CL79" s="434"/>
      <c r="CM79" s="455"/>
      <c r="CN79" s="484"/>
      <c r="CO79" s="426"/>
      <c r="CP79" s="426"/>
      <c r="CQ79" s="380"/>
      <c r="CR79" s="380"/>
      <c r="CS79" s="380"/>
      <c r="CT79" s="426"/>
      <c r="CU79" s="426"/>
      <c r="CV79" s="426"/>
      <c r="CW79" s="426"/>
      <c r="CX79" s="426"/>
      <c r="CY79" s="426"/>
      <c r="CZ79" s="512"/>
      <c r="DA79" s="475"/>
      <c r="DB79" s="181"/>
      <c r="DE79" s="1"/>
      <c r="DI79" s="447"/>
    </row>
    <row r="80" spans="1:115" s="1" customFormat="1" ht="174.5" customHeight="1" thickBot="1" x14ac:dyDescent="0.4">
      <c r="A80" s="23" t="s">
        <v>263</v>
      </c>
      <c r="B80" s="24" t="s">
        <v>296</v>
      </c>
      <c r="C80" s="25">
        <v>20230078</v>
      </c>
      <c r="D80" s="24" t="s">
        <v>798</v>
      </c>
      <c r="E80" s="24" t="s">
        <v>297</v>
      </c>
      <c r="F80" s="25" t="s">
        <v>298</v>
      </c>
      <c r="G80" s="25" t="s">
        <v>227</v>
      </c>
      <c r="H80" s="122" t="s">
        <v>299</v>
      </c>
      <c r="I80" s="119" t="s">
        <v>75</v>
      </c>
      <c r="J80" s="25" t="s">
        <v>68</v>
      </c>
      <c r="K80" s="122">
        <v>16</v>
      </c>
      <c r="L80" s="123">
        <v>44926</v>
      </c>
      <c r="M80" s="124">
        <v>348754952</v>
      </c>
      <c r="N80" s="25" t="s">
        <v>70</v>
      </c>
      <c r="O80" s="125">
        <v>32</v>
      </c>
      <c r="P80" s="122">
        <f>15+2</f>
        <v>17</v>
      </c>
      <c r="Q80" s="122">
        <f>17+3</f>
        <v>20</v>
      </c>
      <c r="R80" s="122">
        <v>20</v>
      </c>
      <c r="S80" s="129">
        <f>32+10</f>
        <v>42</v>
      </c>
      <c r="T80" s="122">
        <v>32</v>
      </c>
      <c r="U80" s="122">
        <f>32+3</f>
        <v>35</v>
      </c>
      <c r="V80" s="122">
        <f>Tabla1[[#This Row],[T2 2024*]]+3</f>
        <v>38</v>
      </c>
      <c r="W80" s="122">
        <v>42</v>
      </c>
      <c r="X80" s="364">
        <v>43</v>
      </c>
      <c r="Y80" s="358">
        <v>56</v>
      </c>
      <c r="Z80" s="398">
        <v>44</v>
      </c>
      <c r="AA80" s="398">
        <v>48</v>
      </c>
      <c r="AB80" s="398">
        <v>54</v>
      </c>
      <c r="AC80" s="398">
        <v>56</v>
      </c>
      <c r="AD80" s="25" t="s">
        <v>232</v>
      </c>
      <c r="AE80" s="25" t="s">
        <v>300</v>
      </c>
      <c r="AF80" s="27" t="s">
        <v>301</v>
      </c>
      <c r="AG80" s="27" t="s">
        <v>301</v>
      </c>
      <c r="AH80" s="141" t="s">
        <v>302</v>
      </c>
      <c r="AI80" s="142">
        <v>15</v>
      </c>
      <c r="AJ80" s="141" t="s">
        <v>303</v>
      </c>
      <c r="AK80" s="142">
        <v>15</v>
      </c>
      <c r="AL80" s="141" t="s">
        <v>304</v>
      </c>
      <c r="AM80" s="142">
        <v>17</v>
      </c>
      <c r="AN80" s="141" t="s">
        <v>305</v>
      </c>
      <c r="AO80" s="142">
        <v>17</v>
      </c>
      <c r="AP80" s="141" t="s">
        <v>306</v>
      </c>
      <c r="AQ80" s="142">
        <v>17</v>
      </c>
      <c r="AR80" s="141" t="s">
        <v>307</v>
      </c>
      <c r="AS80" s="142">
        <v>20</v>
      </c>
      <c r="AT80" s="141" t="s">
        <v>308</v>
      </c>
      <c r="AU80" s="142">
        <v>20</v>
      </c>
      <c r="AV80" s="141" t="s">
        <v>309</v>
      </c>
      <c r="AW80" s="142">
        <v>20</v>
      </c>
      <c r="AX80" s="141" t="s">
        <v>310</v>
      </c>
      <c r="AY80" s="142">
        <v>20</v>
      </c>
      <c r="AZ80" s="147" t="s">
        <v>311</v>
      </c>
      <c r="BA80" s="148">
        <v>20</v>
      </c>
      <c r="BB80" s="147" t="s">
        <v>312</v>
      </c>
      <c r="BC80" s="148">
        <v>32</v>
      </c>
      <c r="BD80" s="141" t="s">
        <v>313</v>
      </c>
      <c r="BE80" s="149">
        <v>32</v>
      </c>
      <c r="BF80" s="150">
        <v>32</v>
      </c>
      <c r="BG80" s="151">
        <f>BF80/Tabla1[[#This Row],[Meta 2023*]]</f>
        <v>1</v>
      </c>
      <c r="BH80" s="151">
        <f>AS80/Tabla1[[#This Row],[T2 2023]]</f>
        <v>1</v>
      </c>
      <c r="BI80" s="158"/>
      <c r="BJ80" s="141" t="s">
        <v>314</v>
      </c>
      <c r="BK80" s="149">
        <v>0</v>
      </c>
      <c r="BL80" s="333" t="s">
        <v>315</v>
      </c>
      <c r="BM80" s="149">
        <v>32</v>
      </c>
      <c r="BN80" s="159" t="s">
        <v>316</v>
      </c>
      <c r="BO80" s="149">
        <v>32</v>
      </c>
      <c r="BP80" s="159" t="s">
        <v>317</v>
      </c>
      <c r="BQ80" s="149">
        <v>32</v>
      </c>
      <c r="BR80" s="159" t="s">
        <v>318</v>
      </c>
      <c r="BS80" s="149">
        <v>32</v>
      </c>
      <c r="BT80" s="161" t="s">
        <v>319</v>
      </c>
      <c r="BU80" s="166">
        <f>32+6</f>
        <v>38</v>
      </c>
      <c r="BV80" s="159" t="s">
        <v>320</v>
      </c>
      <c r="BW80" s="149">
        <v>38</v>
      </c>
      <c r="BX80" s="161" t="s">
        <v>321</v>
      </c>
      <c r="BY80" s="166">
        <v>38</v>
      </c>
      <c r="BZ80" s="99" t="s">
        <v>322</v>
      </c>
      <c r="CA80" s="87">
        <v>39</v>
      </c>
      <c r="CB80" s="334" t="s">
        <v>323</v>
      </c>
      <c r="CC80" s="173">
        <v>39</v>
      </c>
      <c r="CD80" s="174" t="s">
        <v>324</v>
      </c>
      <c r="CE80" s="173">
        <v>39</v>
      </c>
      <c r="CF80" s="335" t="s">
        <v>782</v>
      </c>
      <c r="CG80" s="336">
        <v>43</v>
      </c>
      <c r="CH80" s="413" t="s">
        <v>803</v>
      </c>
      <c r="CI80" s="414">
        <v>43</v>
      </c>
      <c r="CJ80" s="439" t="s">
        <v>812</v>
      </c>
      <c r="CK80" s="427">
        <v>43</v>
      </c>
      <c r="CL80" s="462" t="s">
        <v>825</v>
      </c>
      <c r="CM80" s="464">
        <v>43</v>
      </c>
      <c r="CN80" s="488" t="s">
        <v>841</v>
      </c>
      <c r="CO80" s="495">
        <v>43</v>
      </c>
      <c r="CP80" s="498" t="s">
        <v>850</v>
      </c>
      <c r="CQ80" s="416">
        <v>43</v>
      </c>
      <c r="CR80" s="510" t="s">
        <v>867</v>
      </c>
      <c r="CS80" s="416">
        <f>CQ80+6</f>
        <v>49</v>
      </c>
      <c r="CT80" s="489" t="s">
        <v>891</v>
      </c>
      <c r="CU80" s="495">
        <v>49</v>
      </c>
      <c r="CV80" s="570" t="s">
        <v>900</v>
      </c>
      <c r="CW80" s="495">
        <v>49</v>
      </c>
      <c r="CX80" s="510" t="s">
        <v>906</v>
      </c>
      <c r="CY80" s="432">
        <v>51</v>
      </c>
      <c r="CZ80" s="513">
        <f>CY80</f>
        <v>51</v>
      </c>
      <c r="DA80" s="476">
        <f>CZ80/Tabla1[[#This Row],[Meta 2025*]]</f>
        <v>0.9107142857142857</v>
      </c>
      <c r="DB80" s="454">
        <f>CZ80/Tabla1[[#This Row],[T3 2025]]</f>
        <v>0.94444444444444442</v>
      </c>
      <c r="DC80" s="104" t="s">
        <v>258</v>
      </c>
      <c r="DF80" s="446"/>
      <c r="DG80" s="449"/>
      <c r="DH80" s="449"/>
      <c r="DI80" s="447"/>
      <c r="DJ80" s="446"/>
      <c r="DK80" s="446"/>
    </row>
    <row r="81" spans="1:113" ht="44" hidden="1" thickBot="1" x14ac:dyDescent="0.4">
      <c r="A81" s="105" t="s">
        <v>263</v>
      </c>
      <c r="B81" s="106" t="s">
        <v>325</v>
      </c>
      <c r="C81" s="107">
        <v>20230079</v>
      </c>
      <c r="D81" s="107" t="s">
        <v>326</v>
      </c>
      <c r="E81" s="19"/>
      <c r="F81" s="19"/>
      <c r="G81" s="19"/>
      <c r="H81" s="47"/>
      <c r="I81" s="28" t="s">
        <v>67</v>
      </c>
      <c r="J81" s="19" t="s">
        <v>68</v>
      </c>
      <c r="K81" s="46">
        <v>0.14000000000000001</v>
      </c>
      <c r="L81" s="19"/>
      <c r="M81" s="19"/>
      <c r="N81" s="19" t="s">
        <v>70</v>
      </c>
      <c r="O81" s="45">
        <v>0.25</v>
      </c>
      <c r="P81" s="45"/>
      <c r="Q81" s="45"/>
      <c r="R81" s="45"/>
      <c r="S81" s="45">
        <v>0.35</v>
      </c>
      <c r="T81" s="19"/>
      <c r="U81" s="19"/>
      <c r="V81" s="19"/>
      <c r="W81" s="19"/>
      <c r="X81" s="369"/>
      <c r="Y81" s="348">
        <v>0.45</v>
      </c>
      <c r="Z81" s="399"/>
      <c r="AA81" s="399"/>
      <c r="AB81" s="399"/>
      <c r="AC81" s="399"/>
      <c r="AD81" s="18" t="s">
        <v>275</v>
      </c>
      <c r="AE81" s="18" t="s">
        <v>283</v>
      </c>
      <c r="AF81" s="19"/>
      <c r="AG81" s="19"/>
      <c r="AH81" s="28"/>
      <c r="AI81" s="28"/>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6"/>
      <c r="BG81" s="146"/>
      <c r="BH81" s="146"/>
      <c r="BI81" s="144"/>
      <c r="BJ81" s="146"/>
      <c r="BK81" s="146"/>
      <c r="BL81" s="146"/>
      <c r="BM81" s="146"/>
      <c r="BN81" s="146"/>
      <c r="BO81" s="146"/>
      <c r="BP81" s="146"/>
      <c r="BQ81" s="146"/>
      <c r="BR81" s="146"/>
      <c r="BS81" s="146"/>
      <c r="BT81" s="146"/>
      <c r="BU81" s="165"/>
      <c r="BV81" s="165"/>
      <c r="BW81" s="165"/>
      <c r="BX81" s="165"/>
      <c r="BY81" s="165"/>
      <c r="BZ81" s="165"/>
      <c r="CA81" s="165"/>
      <c r="CB81" s="172"/>
      <c r="CC81" s="172"/>
      <c r="CD81" s="165"/>
      <c r="CE81" s="165"/>
      <c r="CF81" s="165"/>
      <c r="CG81" s="165"/>
      <c r="CH81" s="380"/>
      <c r="CI81" s="380"/>
      <c r="CJ81" s="426"/>
      <c r="CK81" s="434"/>
      <c r="CL81" s="434"/>
      <c r="CM81" s="455"/>
      <c r="CN81" s="484"/>
      <c r="CO81" s="426"/>
      <c r="CP81" s="426"/>
      <c r="CQ81" s="380"/>
      <c r="CR81" s="380"/>
      <c r="CS81" s="380"/>
      <c r="CT81" s="426"/>
      <c r="CU81" s="426"/>
      <c r="CV81" s="426"/>
      <c r="CW81" s="426"/>
      <c r="CX81" s="426"/>
      <c r="CY81" s="426"/>
      <c r="CZ81" s="512"/>
      <c r="DA81" s="475"/>
      <c r="DB81" s="181"/>
      <c r="DE81" s="1"/>
      <c r="DI81" s="447"/>
    </row>
    <row r="82" spans="1:113" ht="58.5" hidden="1" thickBot="1" x14ac:dyDescent="0.4">
      <c r="A82" s="105" t="s">
        <v>263</v>
      </c>
      <c r="B82" s="106" t="s">
        <v>325</v>
      </c>
      <c r="C82" s="107">
        <v>20230080</v>
      </c>
      <c r="D82" s="107" t="s">
        <v>327</v>
      </c>
      <c r="E82" s="19"/>
      <c r="F82" s="19"/>
      <c r="G82" s="19"/>
      <c r="H82" s="47"/>
      <c r="I82" s="28" t="s">
        <v>75</v>
      </c>
      <c r="J82" s="19" t="s">
        <v>68</v>
      </c>
      <c r="K82" s="44" t="s">
        <v>278</v>
      </c>
      <c r="L82" s="19"/>
      <c r="M82" s="19"/>
      <c r="N82" s="19" t="s">
        <v>70</v>
      </c>
      <c r="O82" s="18">
        <v>182</v>
      </c>
      <c r="P82" s="18"/>
      <c r="Q82" s="18"/>
      <c r="R82" s="18"/>
      <c r="S82" s="18">
        <v>720</v>
      </c>
      <c r="T82" s="19"/>
      <c r="U82" s="19"/>
      <c r="V82" s="19"/>
      <c r="W82" s="19"/>
      <c r="X82" s="369"/>
      <c r="Y82" s="348">
        <v>750</v>
      </c>
      <c r="Z82" s="399"/>
      <c r="AA82" s="399"/>
      <c r="AB82" s="399"/>
      <c r="AC82" s="399"/>
      <c r="AD82" s="18" t="s">
        <v>275</v>
      </c>
      <c r="AE82" s="18" t="s">
        <v>283</v>
      </c>
      <c r="AF82" s="19"/>
      <c r="AG82" s="19"/>
      <c r="AH82" s="28"/>
      <c r="AI82" s="28"/>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6"/>
      <c r="BG82" s="146"/>
      <c r="BH82" s="146"/>
      <c r="BI82" s="144"/>
      <c r="BJ82" s="146"/>
      <c r="BK82" s="146"/>
      <c r="BL82" s="146"/>
      <c r="BM82" s="146"/>
      <c r="BN82" s="146"/>
      <c r="BO82" s="146"/>
      <c r="BP82" s="146"/>
      <c r="BQ82" s="146"/>
      <c r="BR82" s="146"/>
      <c r="BS82" s="146"/>
      <c r="BT82" s="146"/>
      <c r="BU82" s="165"/>
      <c r="BV82" s="165"/>
      <c r="BW82" s="165"/>
      <c r="BX82" s="165"/>
      <c r="BY82" s="165"/>
      <c r="BZ82" s="165"/>
      <c r="CA82" s="165"/>
      <c r="CB82" s="172"/>
      <c r="CC82" s="172"/>
      <c r="CD82" s="165"/>
      <c r="CE82" s="165"/>
      <c r="CF82" s="165"/>
      <c r="CG82" s="165"/>
      <c r="CH82" s="380"/>
      <c r="CI82" s="380"/>
      <c r="CJ82" s="426"/>
      <c r="CK82" s="434"/>
      <c r="CL82" s="434"/>
      <c r="CM82" s="455"/>
      <c r="CN82" s="484"/>
      <c r="CO82" s="426"/>
      <c r="CP82" s="426"/>
      <c r="CQ82" s="380"/>
      <c r="CR82" s="380"/>
      <c r="CS82" s="380"/>
      <c r="CT82" s="426"/>
      <c r="CU82" s="426"/>
      <c r="CV82" s="426"/>
      <c r="CW82" s="426"/>
      <c r="CX82" s="426"/>
      <c r="CY82" s="426"/>
      <c r="CZ82" s="512"/>
      <c r="DA82" s="475"/>
      <c r="DB82" s="181"/>
      <c r="DE82" s="1"/>
      <c r="DI82" s="447"/>
    </row>
    <row r="83" spans="1:113" ht="73" hidden="1" thickBot="1" x14ac:dyDescent="0.4">
      <c r="A83" s="105" t="s">
        <v>263</v>
      </c>
      <c r="B83" s="106" t="s">
        <v>328</v>
      </c>
      <c r="C83" s="107">
        <v>20230081</v>
      </c>
      <c r="D83" s="107" t="s">
        <v>329</v>
      </c>
      <c r="E83" s="19"/>
      <c r="F83" s="19"/>
      <c r="G83" s="19"/>
      <c r="H83" s="47"/>
      <c r="I83" s="28" t="s">
        <v>67</v>
      </c>
      <c r="J83" s="19" t="s">
        <v>68</v>
      </c>
      <c r="K83" s="44" t="s">
        <v>278</v>
      </c>
      <c r="L83" s="19"/>
      <c r="M83" s="19"/>
      <c r="N83" s="19" t="s">
        <v>70</v>
      </c>
      <c r="O83" s="45">
        <v>0.15</v>
      </c>
      <c r="P83" s="45"/>
      <c r="Q83" s="45"/>
      <c r="R83" s="45"/>
      <c r="S83" s="45">
        <v>0.35</v>
      </c>
      <c r="T83" s="19"/>
      <c r="U83" s="19"/>
      <c r="V83" s="19"/>
      <c r="W83" s="19"/>
      <c r="X83" s="369"/>
      <c r="Y83" s="348">
        <v>0.3</v>
      </c>
      <c r="Z83" s="399"/>
      <c r="AA83" s="399"/>
      <c r="AB83" s="399"/>
      <c r="AC83" s="399"/>
      <c r="AD83" s="18" t="s">
        <v>275</v>
      </c>
      <c r="AE83" s="18" t="s">
        <v>283</v>
      </c>
      <c r="AF83" s="19"/>
      <c r="AG83" s="19"/>
      <c r="AH83" s="28"/>
      <c r="AI83" s="28"/>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6"/>
      <c r="BG83" s="146"/>
      <c r="BH83" s="146"/>
      <c r="BI83" s="144"/>
      <c r="BJ83" s="146"/>
      <c r="BK83" s="146"/>
      <c r="BL83" s="146"/>
      <c r="BM83" s="146"/>
      <c r="BN83" s="146"/>
      <c r="BO83" s="146"/>
      <c r="BP83" s="146"/>
      <c r="BQ83" s="146"/>
      <c r="BR83" s="146"/>
      <c r="BS83" s="146"/>
      <c r="BT83" s="146"/>
      <c r="BU83" s="165"/>
      <c r="BV83" s="165"/>
      <c r="BW83" s="165"/>
      <c r="BX83" s="165"/>
      <c r="BY83" s="165"/>
      <c r="BZ83" s="165"/>
      <c r="CA83" s="165"/>
      <c r="CB83" s="172"/>
      <c r="CC83" s="172"/>
      <c r="CD83" s="165"/>
      <c r="CE83" s="165"/>
      <c r="CF83" s="165"/>
      <c r="CG83" s="165"/>
      <c r="CH83" s="380"/>
      <c r="CI83" s="380"/>
      <c r="CJ83" s="426"/>
      <c r="CK83" s="434"/>
      <c r="CL83" s="434"/>
      <c r="CM83" s="455"/>
      <c r="CN83" s="484"/>
      <c r="CO83" s="426"/>
      <c r="CP83" s="426"/>
      <c r="CQ83" s="380"/>
      <c r="CR83" s="380"/>
      <c r="CS83" s="380"/>
      <c r="CT83" s="426"/>
      <c r="CU83" s="426"/>
      <c r="CV83" s="426"/>
      <c r="CW83" s="426"/>
      <c r="CX83" s="426"/>
      <c r="CY83" s="426"/>
      <c r="CZ83" s="512"/>
      <c r="DA83" s="475"/>
      <c r="DB83" s="181"/>
      <c r="DE83" s="1"/>
      <c r="DI83" s="447"/>
    </row>
    <row r="84" spans="1:113" ht="58.5" hidden="1" thickBot="1" x14ac:dyDescent="0.4">
      <c r="A84" s="105" t="s">
        <v>263</v>
      </c>
      <c r="B84" s="106" t="s">
        <v>330</v>
      </c>
      <c r="C84" s="107">
        <v>20230082</v>
      </c>
      <c r="D84" s="107" t="s">
        <v>331</v>
      </c>
      <c r="E84" s="19"/>
      <c r="F84" s="19"/>
      <c r="G84" s="19"/>
      <c r="H84" s="47"/>
      <c r="I84" s="28" t="s">
        <v>75</v>
      </c>
      <c r="J84" s="19" t="s">
        <v>68</v>
      </c>
      <c r="K84" s="44" t="s">
        <v>332</v>
      </c>
      <c r="L84" s="19"/>
      <c r="M84" s="19"/>
      <c r="N84" s="19" t="s">
        <v>70</v>
      </c>
      <c r="O84" s="18">
        <v>53</v>
      </c>
      <c r="P84" s="18"/>
      <c r="Q84" s="18"/>
      <c r="R84" s="18"/>
      <c r="S84" s="18">
        <v>54</v>
      </c>
      <c r="T84" s="19"/>
      <c r="U84" s="19"/>
      <c r="V84" s="19"/>
      <c r="W84" s="19"/>
      <c r="X84" s="369"/>
      <c r="Y84" s="348">
        <v>57</v>
      </c>
      <c r="Z84" s="399"/>
      <c r="AA84" s="399"/>
      <c r="AB84" s="399"/>
      <c r="AC84" s="399"/>
      <c r="AD84" s="18" t="s">
        <v>275</v>
      </c>
      <c r="AE84" s="18" t="s">
        <v>292</v>
      </c>
      <c r="AF84" s="19"/>
      <c r="AG84" s="19"/>
      <c r="AH84" s="28"/>
      <c r="AI84" s="28"/>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6"/>
      <c r="BG84" s="146"/>
      <c r="BH84" s="146"/>
      <c r="BI84" s="144"/>
      <c r="BJ84" s="146"/>
      <c r="BK84" s="146"/>
      <c r="BL84" s="146"/>
      <c r="BM84" s="146"/>
      <c r="BN84" s="146"/>
      <c r="BO84" s="146"/>
      <c r="BP84" s="146"/>
      <c r="BQ84" s="146"/>
      <c r="BR84" s="146"/>
      <c r="BS84" s="146"/>
      <c r="BT84" s="146"/>
      <c r="BU84" s="165"/>
      <c r="BV84" s="165"/>
      <c r="BW84" s="165"/>
      <c r="BX84" s="165"/>
      <c r="BY84" s="165"/>
      <c r="BZ84" s="165"/>
      <c r="CA84" s="165"/>
      <c r="CB84" s="172"/>
      <c r="CC84" s="172"/>
      <c r="CD84" s="165"/>
      <c r="CE84" s="165"/>
      <c r="CF84" s="165"/>
      <c r="CG84" s="165"/>
      <c r="CH84" s="380"/>
      <c r="CI84" s="380"/>
      <c r="CJ84" s="426"/>
      <c r="CK84" s="434"/>
      <c r="CL84" s="434"/>
      <c r="CM84" s="455"/>
      <c r="CN84" s="484"/>
      <c r="CO84" s="426"/>
      <c r="CP84" s="426"/>
      <c r="CQ84" s="380"/>
      <c r="CR84" s="380"/>
      <c r="CS84" s="380"/>
      <c r="CT84" s="426"/>
      <c r="CU84" s="426"/>
      <c r="CV84" s="426"/>
      <c r="CW84" s="426"/>
      <c r="CX84" s="426"/>
      <c r="CY84" s="426"/>
      <c r="CZ84" s="512"/>
      <c r="DA84" s="475"/>
      <c r="DB84" s="181"/>
      <c r="DE84" s="1"/>
      <c r="DI84" s="447"/>
    </row>
    <row r="85" spans="1:113" ht="58.5" hidden="1" thickBot="1" x14ac:dyDescent="0.4">
      <c r="A85" s="105" t="s">
        <v>263</v>
      </c>
      <c r="B85" s="106" t="s">
        <v>330</v>
      </c>
      <c r="C85" s="107">
        <v>20230083</v>
      </c>
      <c r="D85" s="107" t="s">
        <v>333</v>
      </c>
      <c r="E85" s="19"/>
      <c r="F85" s="19"/>
      <c r="G85" s="19"/>
      <c r="H85" s="47"/>
      <c r="I85" s="28" t="s">
        <v>75</v>
      </c>
      <c r="J85" s="19" t="s">
        <v>68</v>
      </c>
      <c r="K85" s="44">
        <v>0</v>
      </c>
      <c r="L85" s="19"/>
      <c r="M85" s="19"/>
      <c r="N85" s="19" t="s">
        <v>70</v>
      </c>
      <c r="O85" s="18">
        <v>1</v>
      </c>
      <c r="P85" s="18"/>
      <c r="Q85" s="18"/>
      <c r="R85" s="18"/>
      <c r="S85" s="18">
        <v>1</v>
      </c>
      <c r="T85" s="19"/>
      <c r="U85" s="19"/>
      <c r="V85" s="19"/>
      <c r="W85" s="19"/>
      <c r="X85" s="369"/>
      <c r="Y85" s="348">
        <v>1</v>
      </c>
      <c r="Z85" s="399"/>
      <c r="AA85" s="399"/>
      <c r="AB85" s="399"/>
      <c r="AC85" s="399"/>
      <c r="AD85" s="19" t="s">
        <v>84</v>
      </c>
      <c r="AE85" s="18" t="s">
        <v>179</v>
      </c>
      <c r="AF85" s="19"/>
      <c r="AG85" s="19"/>
      <c r="AH85" s="28"/>
      <c r="AI85" s="28"/>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6"/>
      <c r="BG85" s="146"/>
      <c r="BH85" s="146"/>
      <c r="BI85" s="144"/>
      <c r="BJ85" s="146"/>
      <c r="BK85" s="146"/>
      <c r="BL85" s="146"/>
      <c r="BM85" s="146"/>
      <c r="BN85" s="146"/>
      <c r="BO85" s="146"/>
      <c r="BP85" s="146"/>
      <c r="BQ85" s="146"/>
      <c r="BR85" s="146"/>
      <c r="BS85" s="146"/>
      <c r="BT85" s="146"/>
      <c r="BU85" s="165"/>
      <c r="BV85" s="165"/>
      <c r="BW85" s="165"/>
      <c r="BX85" s="165"/>
      <c r="BY85" s="165"/>
      <c r="BZ85" s="165"/>
      <c r="CA85" s="165"/>
      <c r="CB85" s="172"/>
      <c r="CC85" s="172"/>
      <c r="CD85" s="165"/>
      <c r="CE85" s="165"/>
      <c r="CF85" s="165"/>
      <c r="CG85" s="165"/>
      <c r="CH85" s="380"/>
      <c r="CI85" s="380"/>
      <c r="CJ85" s="426"/>
      <c r="CK85" s="434"/>
      <c r="CL85" s="434"/>
      <c r="CM85" s="455"/>
      <c r="CN85" s="484"/>
      <c r="CO85" s="426"/>
      <c r="CP85" s="426"/>
      <c r="CQ85" s="380"/>
      <c r="CR85" s="380"/>
      <c r="CS85" s="380"/>
      <c r="CT85" s="426"/>
      <c r="CU85" s="426"/>
      <c r="CV85" s="426"/>
      <c r="CW85" s="426"/>
      <c r="CX85" s="426"/>
      <c r="CY85" s="426"/>
      <c r="CZ85" s="512"/>
      <c r="DA85" s="475"/>
      <c r="DB85" s="181"/>
      <c r="DE85" s="1"/>
      <c r="DI85" s="447"/>
    </row>
    <row r="86" spans="1:113" ht="116.5" hidden="1" thickBot="1" x14ac:dyDescent="0.4">
      <c r="A86" s="105" t="s">
        <v>263</v>
      </c>
      <c r="B86" s="106" t="s">
        <v>334</v>
      </c>
      <c r="C86" s="107">
        <v>20230084</v>
      </c>
      <c r="D86" s="107" t="s">
        <v>335</v>
      </c>
      <c r="E86" s="19"/>
      <c r="F86" s="19"/>
      <c r="G86" s="19"/>
      <c r="H86" s="47"/>
      <c r="I86" s="28" t="s">
        <v>75</v>
      </c>
      <c r="J86" s="19" t="s">
        <v>68</v>
      </c>
      <c r="K86" s="44" t="s">
        <v>278</v>
      </c>
      <c r="L86" s="19"/>
      <c r="M86" s="19"/>
      <c r="N86" s="19" t="s">
        <v>70</v>
      </c>
      <c r="O86" s="18" t="s">
        <v>278</v>
      </c>
      <c r="P86" s="18"/>
      <c r="Q86" s="18"/>
      <c r="R86" s="18"/>
      <c r="S86" s="18">
        <v>250</v>
      </c>
      <c r="T86" s="19"/>
      <c r="U86" s="19"/>
      <c r="V86" s="19"/>
      <c r="W86" s="19"/>
      <c r="X86" s="369"/>
      <c r="Y86" s="348" t="s">
        <v>278</v>
      </c>
      <c r="Z86" s="399"/>
      <c r="AA86" s="399"/>
      <c r="AB86" s="399"/>
      <c r="AC86" s="399"/>
      <c r="AD86" s="18" t="s">
        <v>275</v>
      </c>
      <c r="AE86" s="18" t="s">
        <v>283</v>
      </c>
      <c r="AF86" s="19"/>
      <c r="AG86" s="19"/>
      <c r="AH86" s="28"/>
      <c r="AI86" s="28"/>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6"/>
      <c r="BG86" s="146"/>
      <c r="BH86" s="146"/>
      <c r="BI86" s="144"/>
      <c r="BJ86" s="146"/>
      <c r="BK86" s="146"/>
      <c r="BL86" s="146"/>
      <c r="BM86" s="146"/>
      <c r="BN86" s="146"/>
      <c r="BO86" s="146"/>
      <c r="BP86" s="146"/>
      <c r="BQ86" s="146"/>
      <c r="BR86" s="146"/>
      <c r="BS86" s="146"/>
      <c r="BT86" s="146"/>
      <c r="BU86" s="165"/>
      <c r="BV86" s="165"/>
      <c r="BW86" s="165"/>
      <c r="BX86" s="165"/>
      <c r="BY86" s="165"/>
      <c r="BZ86" s="165"/>
      <c r="CA86" s="165"/>
      <c r="CB86" s="172"/>
      <c r="CC86" s="172"/>
      <c r="CD86" s="165"/>
      <c r="CE86" s="165"/>
      <c r="CF86" s="165"/>
      <c r="CG86" s="165"/>
      <c r="CH86" s="380"/>
      <c r="CI86" s="380"/>
      <c r="CJ86" s="426"/>
      <c r="CK86" s="434"/>
      <c r="CL86" s="434"/>
      <c r="CM86" s="455"/>
      <c r="CN86" s="484"/>
      <c r="CO86" s="426"/>
      <c r="CP86" s="426"/>
      <c r="CQ86" s="380"/>
      <c r="CR86" s="380"/>
      <c r="CS86" s="380"/>
      <c r="CT86" s="426"/>
      <c r="CU86" s="426"/>
      <c r="CV86" s="426"/>
      <c r="CW86" s="426"/>
      <c r="CX86" s="426"/>
      <c r="CY86" s="426"/>
      <c r="CZ86" s="512"/>
      <c r="DA86" s="475"/>
      <c r="DB86" s="181"/>
      <c r="DE86" s="1"/>
      <c r="DI86" s="447"/>
    </row>
    <row r="87" spans="1:113" ht="116.5" hidden="1" thickBot="1" x14ac:dyDescent="0.4">
      <c r="A87" s="105" t="s">
        <v>263</v>
      </c>
      <c r="B87" s="106" t="s">
        <v>334</v>
      </c>
      <c r="C87" s="107">
        <v>20230085</v>
      </c>
      <c r="D87" s="107" t="s">
        <v>336</v>
      </c>
      <c r="E87" s="19"/>
      <c r="F87" s="19"/>
      <c r="G87" s="19"/>
      <c r="H87" s="47"/>
      <c r="I87" s="28" t="s">
        <v>67</v>
      </c>
      <c r="J87" s="19" t="s">
        <v>68</v>
      </c>
      <c r="K87" s="44" t="s">
        <v>278</v>
      </c>
      <c r="L87" s="19"/>
      <c r="M87" s="19"/>
      <c r="N87" s="19" t="s">
        <v>70</v>
      </c>
      <c r="O87" s="18">
        <v>10</v>
      </c>
      <c r="P87" s="18"/>
      <c r="Q87" s="18"/>
      <c r="R87" s="18"/>
      <c r="S87" s="18">
        <v>10</v>
      </c>
      <c r="T87" s="19"/>
      <c r="U87" s="19"/>
      <c r="V87" s="19"/>
      <c r="W87" s="19"/>
      <c r="X87" s="369"/>
      <c r="Y87" s="348">
        <v>10</v>
      </c>
      <c r="Z87" s="399"/>
      <c r="AA87" s="399"/>
      <c r="AB87" s="399"/>
      <c r="AC87" s="399"/>
      <c r="AD87" s="18" t="s">
        <v>275</v>
      </c>
      <c r="AE87" s="18" t="s">
        <v>283</v>
      </c>
      <c r="AF87" s="19"/>
      <c r="AG87" s="19"/>
      <c r="AH87" s="28"/>
      <c r="AI87" s="28"/>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6"/>
      <c r="BG87" s="146"/>
      <c r="BH87" s="146"/>
      <c r="BI87" s="144"/>
      <c r="BJ87" s="146"/>
      <c r="BK87" s="146"/>
      <c r="BL87" s="146"/>
      <c r="BM87" s="146"/>
      <c r="BN87" s="146"/>
      <c r="BO87" s="146"/>
      <c r="BP87" s="146"/>
      <c r="BQ87" s="146"/>
      <c r="BR87" s="146"/>
      <c r="BS87" s="146"/>
      <c r="BT87" s="146"/>
      <c r="BU87" s="165"/>
      <c r="BV87" s="165"/>
      <c r="BW87" s="165"/>
      <c r="BX87" s="165"/>
      <c r="BY87" s="165"/>
      <c r="BZ87" s="165"/>
      <c r="CA87" s="165"/>
      <c r="CB87" s="172"/>
      <c r="CC87" s="172"/>
      <c r="CD87" s="165"/>
      <c r="CE87" s="165"/>
      <c r="CF87" s="165"/>
      <c r="CG87" s="165"/>
      <c r="CH87" s="380"/>
      <c r="CI87" s="380"/>
      <c r="CJ87" s="426"/>
      <c r="CK87" s="434"/>
      <c r="CL87" s="434"/>
      <c r="CM87" s="455"/>
      <c r="CN87" s="484"/>
      <c r="CO87" s="426"/>
      <c r="CP87" s="426"/>
      <c r="CQ87" s="380"/>
      <c r="CR87" s="380"/>
      <c r="CS87" s="380"/>
      <c r="CT87" s="426"/>
      <c r="CU87" s="426"/>
      <c r="CV87" s="426"/>
      <c r="CW87" s="426"/>
      <c r="CX87" s="426"/>
      <c r="CY87" s="426"/>
      <c r="CZ87" s="512"/>
      <c r="DA87" s="475"/>
      <c r="DB87" s="181"/>
      <c r="DE87" s="1"/>
      <c r="DI87" s="447"/>
    </row>
    <row r="88" spans="1:113" ht="116.5" hidden="1" thickBot="1" x14ac:dyDescent="0.4">
      <c r="A88" s="105" t="s">
        <v>263</v>
      </c>
      <c r="B88" s="106" t="s">
        <v>334</v>
      </c>
      <c r="C88" s="107">
        <v>20230086</v>
      </c>
      <c r="D88" s="107" t="s">
        <v>337</v>
      </c>
      <c r="E88" s="19"/>
      <c r="F88" s="19"/>
      <c r="G88" s="19"/>
      <c r="H88" s="47"/>
      <c r="I88" s="28" t="s">
        <v>75</v>
      </c>
      <c r="J88" s="19" t="s">
        <v>68</v>
      </c>
      <c r="K88" s="44" t="s">
        <v>278</v>
      </c>
      <c r="L88" s="19"/>
      <c r="M88" s="19"/>
      <c r="N88" s="19" t="s">
        <v>70</v>
      </c>
      <c r="O88" s="18">
        <v>4</v>
      </c>
      <c r="P88" s="18"/>
      <c r="Q88" s="18"/>
      <c r="R88" s="18"/>
      <c r="S88" s="18">
        <v>12</v>
      </c>
      <c r="T88" s="19"/>
      <c r="U88" s="19"/>
      <c r="V88" s="19"/>
      <c r="W88" s="19"/>
      <c r="X88" s="369"/>
      <c r="Y88" s="348">
        <v>10</v>
      </c>
      <c r="Z88" s="399"/>
      <c r="AA88" s="399"/>
      <c r="AB88" s="399"/>
      <c r="AC88" s="399"/>
      <c r="AD88" s="18" t="s">
        <v>275</v>
      </c>
      <c r="AE88" s="18" t="s">
        <v>283</v>
      </c>
      <c r="AF88" s="19"/>
      <c r="AG88" s="19"/>
      <c r="AH88" s="28"/>
      <c r="AI88" s="28"/>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6"/>
      <c r="BG88" s="146"/>
      <c r="BH88" s="146"/>
      <c r="BI88" s="144"/>
      <c r="BJ88" s="146"/>
      <c r="BK88" s="146"/>
      <c r="BL88" s="146"/>
      <c r="BM88" s="146"/>
      <c r="BN88" s="146"/>
      <c r="BO88" s="146"/>
      <c r="BP88" s="146"/>
      <c r="BQ88" s="146"/>
      <c r="BR88" s="146"/>
      <c r="BS88" s="146"/>
      <c r="BT88" s="146"/>
      <c r="BU88" s="165"/>
      <c r="BV88" s="165"/>
      <c r="BW88" s="165"/>
      <c r="BX88" s="165"/>
      <c r="BY88" s="165"/>
      <c r="BZ88" s="165"/>
      <c r="CA88" s="165"/>
      <c r="CB88" s="172"/>
      <c r="CC88" s="172"/>
      <c r="CD88" s="165"/>
      <c r="CE88" s="165"/>
      <c r="CF88" s="165"/>
      <c r="CG88" s="165"/>
      <c r="CH88" s="380"/>
      <c r="CI88" s="380"/>
      <c r="CJ88" s="426"/>
      <c r="CK88" s="434"/>
      <c r="CL88" s="434"/>
      <c r="CM88" s="455"/>
      <c r="CN88" s="484"/>
      <c r="CO88" s="426"/>
      <c r="CP88" s="426"/>
      <c r="CQ88" s="380"/>
      <c r="CR88" s="380"/>
      <c r="CS88" s="380"/>
      <c r="CT88" s="426"/>
      <c r="CU88" s="426"/>
      <c r="CV88" s="426"/>
      <c r="CW88" s="426"/>
      <c r="CX88" s="426"/>
      <c r="CY88" s="426"/>
      <c r="CZ88" s="512"/>
      <c r="DA88" s="475"/>
      <c r="DB88" s="181"/>
      <c r="DE88" s="1"/>
      <c r="DI88" s="447"/>
    </row>
    <row r="89" spans="1:113" ht="102" hidden="1" thickBot="1" x14ac:dyDescent="0.4">
      <c r="A89" s="105" t="s">
        <v>263</v>
      </c>
      <c r="B89" s="106" t="s">
        <v>338</v>
      </c>
      <c r="C89" s="107">
        <v>20230087</v>
      </c>
      <c r="D89" s="107" t="s">
        <v>339</v>
      </c>
      <c r="E89" s="19"/>
      <c r="F89" s="19"/>
      <c r="G89" s="19"/>
      <c r="H89" s="47"/>
      <c r="I89" s="28" t="s">
        <v>75</v>
      </c>
      <c r="J89" s="19" t="s">
        <v>68</v>
      </c>
      <c r="K89" s="44" t="s">
        <v>278</v>
      </c>
      <c r="L89" s="19"/>
      <c r="M89" s="19"/>
      <c r="N89" s="19" t="s">
        <v>70</v>
      </c>
      <c r="O89" s="18">
        <v>10</v>
      </c>
      <c r="P89" s="18"/>
      <c r="Q89" s="18"/>
      <c r="R89" s="18"/>
      <c r="S89" s="18">
        <v>2</v>
      </c>
      <c r="T89" s="19"/>
      <c r="U89" s="19"/>
      <c r="V89" s="19"/>
      <c r="W89" s="19"/>
      <c r="X89" s="369"/>
      <c r="Y89" s="348">
        <v>3</v>
      </c>
      <c r="Z89" s="399"/>
      <c r="AA89" s="399"/>
      <c r="AB89" s="399"/>
      <c r="AC89" s="399"/>
      <c r="AD89" s="18" t="s">
        <v>275</v>
      </c>
      <c r="AE89" s="18" t="s">
        <v>283</v>
      </c>
      <c r="AF89" s="19"/>
      <c r="AG89" s="19"/>
      <c r="AH89" s="28"/>
      <c r="AI89" s="28"/>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6"/>
      <c r="BG89" s="146"/>
      <c r="BH89" s="146"/>
      <c r="BI89" s="144"/>
      <c r="BJ89" s="146"/>
      <c r="BK89" s="146"/>
      <c r="BL89" s="146"/>
      <c r="BM89" s="146"/>
      <c r="BN89" s="146"/>
      <c r="BO89" s="146"/>
      <c r="BP89" s="146"/>
      <c r="BQ89" s="146"/>
      <c r="BR89" s="146"/>
      <c r="BS89" s="146"/>
      <c r="BT89" s="146"/>
      <c r="BU89" s="165"/>
      <c r="BV89" s="165"/>
      <c r="BW89" s="165"/>
      <c r="BX89" s="165"/>
      <c r="BY89" s="165"/>
      <c r="BZ89" s="165"/>
      <c r="CA89" s="165"/>
      <c r="CB89" s="172"/>
      <c r="CC89" s="172"/>
      <c r="CD89" s="165"/>
      <c r="CE89" s="165"/>
      <c r="CF89" s="165"/>
      <c r="CG89" s="165"/>
      <c r="CH89" s="380"/>
      <c r="CI89" s="380"/>
      <c r="CJ89" s="426"/>
      <c r="CK89" s="434"/>
      <c r="CL89" s="434"/>
      <c r="CM89" s="455"/>
      <c r="CN89" s="484"/>
      <c r="CO89" s="426"/>
      <c r="CP89" s="426"/>
      <c r="CQ89" s="380"/>
      <c r="CR89" s="380"/>
      <c r="CS89" s="380"/>
      <c r="CT89" s="426"/>
      <c r="CU89" s="426"/>
      <c r="CV89" s="426"/>
      <c r="CW89" s="426"/>
      <c r="CX89" s="426"/>
      <c r="CY89" s="426"/>
      <c r="CZ89" s="512"/>
      <c r="DA89" s="475"/>
      <c r="DB89" s="181"/>
      <c r="DE89" s="1"/>
      <c r="DI89" s="447"/>
    </row>
    <row r="90" spans="1:113" ht="102" hidden="1" thickBot="1" x14ac:dyDescent="0.4">
      <c r="A90" s="105" t="s">
        <v>263</v>
      </c>
      <c r="B90" s="106" t="s">
        <v>338</v>
      </c>
      <c r="C90" s="107">
        <v>20230088</v>
      </c>
      <c r="D90" s="107" t="s">
        <v>340</v>
      </c>
      <c r="E90" s="19"/>
      <c r="F90" s="19"/>
      <c r="G90" s="19"/>
      <c r="H90" s="47"/>
      <c r="I90" s="28" t="s">
        <v>75</v>
      </c>
      <c r="J90" s="19" t="s">
        <v>68</v>
      </c>
      <c r="K90" s="44" t="s">
        <v>98</v>
      </c>
      <c r="L90" s="19"/>
      <c r="M90" s="19"/>
      <c r="N90" s="19" t="s">
        <v>70</v>
      </c>
      <c r="O90" s="18">
        <v>3</v>
      </c>
      <c r="P90" s="18"/>
      <c r="Q90" s="18"/>
      <c r="R90" s="18"/>
      <c r="S90" s="18">
        <v>7</v>
      </c>
      <c r="T90" s="19"/>
      <c r="U90" s="19"/>
      <c r="V90" s="19"/>
      <c r="W90" s="19"/>
      <c r="X90" s="369"/>
      <c r="Y90" s="348">
        <v>8</v>
      </c>
      <c r="Z90" s="399"/>
      <c r="AA90" s="399"/>
      <c r="AB90" s="399"/>
      <c r="AC90" s="399"/>
      <c r="AD90" s="18" t="s">
        <v>275</v>
      </c>
      <c r="AE90" s="18" t="s">
        <v>283</v>
      </c>
      <c r="AF90" s="19"/>
      <c r="AG90" s="19"/>
      <c r="AH90" s="28"/>
      <c r="AI90" s="28"/>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6"/>
      <c r="BG90" s="146"/>
      <c r="BH90" s="146"/>
      <c r="BI90" s="144"/>
      <c r="BJ90" s="146"/>
      <c r="BK90" s="146"/>
      <c r="BL90" s="146"/>
      <c r="BM90" s="146"/>
      <c r="BN90" s="146"/>
      <c r="BO90" s="146"/>
      <c r="BP90" s="146"/>
      <c r="BQ90" s="146"/>
      <c r="BR90" s="146"/>
      <c r="BS90" s="146"/>
      <c r="BT90" s="146"/>
      <c r="BU90" s="165"/>
      <c r="BV90" s="165"/>
      <c r="BW90" s="165"/>
      <c r="BX90" s="165"/>
      <c r="BY90" s="165"/>
      <c r="BZ90" s="165"/>
      <c r="CA90" s="165"/>
      <c r="CB90" s="172"/>
      <c r="CC90" s="172"/>
      <c r="CD90" s="165"/>
      <c r="CE90" s="165"/>
      <c r="CF90" s="165"/>
      <c r="CG90" s="165"/>
      <c r="CH90" s="380"/>
      <c r="CI90" s="380"/>
      <c r="CJ90" s="426"/>
      <c r="CK90" s="434"/>
      <c r="CL90" s="434"/>
      <c r="CM90" s="455"/>
      <c r="CN90" s="484"/>
      <c r="CO90" s="426"/>
      <c r="CP90" s="426"/>
      <c r="CQ90" s="380"/>
      <c r="CR90" s="380"/>
      <c r="CS90" s="380"/>
      <c r="CT90" s="426"/>
      <c r="CU90" s="426"/>
      <c r="CV90" s="426"/>
      <c r="CW90" s="426"/>
      <c r="CX90" s="426"/>
      <c r="CY90" s="426"/>
      <c r="CZ90" s="512"/>
      <c r="DA90" s="475"/>
      <c r="DB90" s="181"/>
      <c r="DE90" s="1"/>
      <c r="DI90" s="447"/>
    </row>
    <row r="91" spans="1:113" ht="87.5" hidden="1" thickBot="1" x14ac:dyDescent="0.4">
      <c r="A91" s="105" t="s">
        <v>263</v>
      </c>
      <c r="B91" s="106" t="s">
        <v>341</v>
      </c>
      <c r="C91" s="107">
        <v>20230089</v>
      </c>
      <c r="D91" s="107" t="s">
        <v>342</v>
      </c>
      <c r="E91" s="19"/>
      <c r="F91" s="19"/>
      <c r="G91" s="19"/>
      <c r="H91" s="47"/>
      <c r="I91" s="28" t="s">
        <v>75</v>
      </c>
      <c r="J91" s="19" t="s">
        <v>68</v>
      </c>
      <c r="K91" s="126">
        <v>0</v>
      </c>
      <c r="L91" s="19"/>
      <c r="M91" s="19"/>
      <c r="N91" s="19" t="s">
        <v>70</v>
      </c>
      <c r="O91" s="18">
        <v>1</v>
      </c>
      <c r="P91" s="18"/>
      <c r="Q91" s="18"/>
      <c r="R91" s="18"/>
      <c r="S91" s="18">
        <v>0</v>
      </c>
      <c r="T91" s="19"/>
      <c r="U91" s="19"/>
      <c r="V91" s="19"/>
      <c r="W91" s="19"/>
      <c r="X91" s="369"/>
      <c r="Y91" s="348">
        <v>0</v>
      </c>
      <c r="Z91" s="399"/>
      <c r="AA91" s="399"/>
      <c r="AB91" s="399"/>
      <c r="AC91" s="399"/>
      <c r="AD91" s="18" t="s">
        <v>95</v>
      </c>
      <c r="AE91" s="18" t="s">
        <v>343</v>
      </c>
      <c r="AF91" s="19"/>
      <c r="AG91" s="19"/>
      <c r="AH91" s="28"/>
      <c r="AI91" s="28"/>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6"/>
      <c r="BG91" s="146"/>
      <c r="BH91" s="146"/>
      <c r="BI91" s="144"/>
      <c r="BJ91" s="146"/>
      <c r="BK91" s="146"/>
      <c r="BL91" s="146"/>
      <c r="BM91" s="146"/>
      <c r="BN91" s="146"/>
      <c r="BO91" s="146"/>
      <c r="BP91" s="146"/>
      <c r="BQ91" s="146"/>
      <c r="BR91" s="146"/>
      <c r="BS91" s="146"/>
      <c r="BT91" s="146"/>
      <c r="BU91" s="165"/>
      <c r="BV91" s="165"/>
      <c r="BW91" s="165"/>
      <c r="BX91" s="165"/>
      <c r="BY91" s="165"/>
      <c r="BZ91" s="165"/>
      <c r="CA91" s="165"/>
      <c r="CB91" s="172"/>
      <c r="CC91" s="172"/>
      <c r="CD91" s="165"/>
      <c r="CE91" s="165"/>
      <c r="CF91" s="165"/>
      <c r="CG91" s="165"/>
      <c r="CH91" s="380"/>
      <c r="CI91" s="380"/>
      <c r="CJ91" s="426"/>
      <c r="CK91" s="434"/>
      <c r="CL91" s="434"/>
      <c r="CM91" s="455"/>
      <c r="CN91" s="484"/>
      <c r="CO91" s="426"/>
      <c r="CP91" s="426"/>
      <c r="CQ91" s="380"/>
      <c r="CR91" s="380"/>
      <c r="CS91" s="380"/>
      <c r="CT91" s="426"/>
      <c r="CU91" s="426"/>
      <c r="CV91" s="426"/>
      <c r="CW91" s="426"/>
      <c r="CX91" s="426"/>
      <c r="CY91" s="426"/>
      <c r="CZ91" s="512"/>
      <c r="DA91" s="475"/>
      <c r="DB91" s="181"/>
      <c r="DE91" s="1"/>
      <c r="DI91" s="447"/>
    </row>
    <row r="92" spans="1:113" ht="73" hidden="1" thickBot="1" x14ac:dyDescent="0.4">
      <c r="A92" s="105" t="s">
        <v>263</v>
      </c>
      <c r="B92" s="106" t="s">
        <v>341</v>
      </c>
      <c r="C92" s="107">
        <v>20230090</v>
      </c>
      <c r="D92" s="107" t="s">
        <v>344</v>
      </c>
      <c r="E92" s="19"/>
      <c r="F92" s="19"/>
      <c r="G92" s="19"/>
      <c r="H92" s="47"/>
      <c r="I92" s="28" t="s">
        <v>75</v>
      </c>
      <c r="J92" s="19" t="s">
        <v>68</v>
      </c>
      <c r="K92" s="44" t="s">
        <v>278</v>
      </c>
      <c r="L92" s="19"/>
      <c r="M92" s="19"/>
      <c r="N92" s="19" t="s">
        <v>70</v>
      </c>
      <c r="O92" s="31">
        <v>27</v>
      </c>
      <c r="P92" s="31"/>
      <c r="Q92" s="31"/>
      <c r="R92" s="31"/>
      <c r="S92" s="31">
        <v>25</v>
      </c>
      <c r="T92" s="19"/>
      <c r="U92" s="19"/>
      <c r="V92" s="19"/>
      <c r="W92" s="19"/>
      <c r="X92" s="369"/>
      <c r="Y92" s="348">
        <v>25</v>
      </c>
      <c r="Z92" s="399"/>
      <c r="AA92" s="399"/>
      <c r="AB92" s="399"/>
      <c r="AC92" s="399"/>
      <c r="AD92" s="18" t="s">
        <v>275</v>
      </c>
      <c r="AE92" s="18" t="s">
        <v>292</v>
      </c>
      <c r="AF92" s="19"/>
      <c r="AG92" s="19"/>
      <c r="AH92" s="28"/>
      <c r="AI92" s="28"/>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6"/>
      <c r="BG92" s="146"/>
      <c r="BH92" s="146"/>
      <c r="BI92" s="144"/>
      <c r="BJ92" s="146"/>
      <c r="BK92" s="146"/>
      <c r="BL92" s="146"/>
      <c r="BM92" s="146"/>
      <c r="BN92" s="146"/>
      <c r="BO92" s="146"/>
      <c r="BP92" s="146"/>
      <c r="BQ92" s="146"/>
      <c r="BR92" s="146"/>
      <c r="BS92" s="146"/>
      <c r="BT92" s="146"/>
      <c r="BU92" s="165"/>
      <c r="BV92" s="165"/>
      <c r="BW92" s="165"/>
      <c r="BX92" s="165"/>
      <c r="BY92" s="165"/>
      <c r="BZ92" s="165"/>
      <c r="CA92" s="165"/>
      <c r="CB92" s="172"/>
      <c r="CC92" s="172"/>
      <c r="CD92" s="165"/>
      <c r="CE92" s="165"/>
      <c r="CF92" s="165"/>
      <c r="CG92" s="165"/>
      <c r="CH92" s="380"/>
      <c r="CI92" s="380"/>
      <c r="CJ92" s="426"/>
      <c r="CK92" s="434"/>
      <c r="CL92" s="434"/>
      <c r="CM92" s="455"/>
      <c r="CN92" s="484"/>
      <c r="CO92" s="426"/>
      <c r="CP92" s="426"/>
      <c r="CQ92" s="380"/>
      <c r="CR92" s="380"/>
      <c r="CS92" s="380"/>
      <c r="CT92" s="426"/>
      <c r="CU92" s="426"/>
      <c r="CV92" s="426"/>
      <c r="CW92" s="426"/>
      <c r="CX92" s="426"/>
      <c r="CY92" s="426"/>
      <c r="CZ92" s="512"/>
      <c r="DA92" s="475"/>
      <c r="DB92" s="181"/>
      <c r="DE92" s="1"/>
      <c r="DI92" s="447"/>
    </row>
    <row r="93" spans="1:113" ht="73" hidden="1" thickBot="1" x14ac:dyDescent="0.4">
      <c r="A93" s="105" t="s">
        <v>263</v>
      </c>
      <c r="B93" s="106" t="s">
        <v>341</v>
      </c>
      <c r="C93" s="107">
        <v>20230091</v>
      </c>
      <c r="D93" s="107" t="s">
        <v>345</v>
      </c>
      <c r="E93" s="19"/>
      <c r="F93" s="19"/>
      <c r="G93" s="19"/>
      <c r="H93" s="47"/>
      <c r="I93" s="28" t="s">
        <v>75</v>
      </c>
      <c r="J93" s="19" t="s">
        <v>68</v>
      </c>
      <c r="K93" s="44" t="s">
        <v>278</v>
      </c>
      <c r="L93" s="19"/>
      <c r="M93" s="19"/>
      <c r="N93" s="19" t="s">
        <v>70</v>
      </c>
      <c r="O93" s="18">
        <v>480</v>
      </c>
      <c r="P93" s="18"/>
      <c r="Q93" s="18"/>
      <c r="R93" s="18"/>
      <c r="S93" s="18">
        <v>500</v>
      </c>
      <c r="T93" s="19"/>
      <c r="U93" s="19"/>
      <c r="V93" s="19"/>
      <c r="W93" s="19"/>
      <c r="X93" s="369"/>
      <c r="Y93" s="348">
        <v>500</v>
      </c>
      <c r="Z93" s="399"/>
      <c r="AA93" s="399"/>
      <c r="AB93" s="399"/>
      <c r="AC93" s="399"/>
      <c r="AD93" s="18" t="s">
        <v>275</v>
      </c>
      <c r="AE93" s="18" t="s">
        <v>292</v>
      </c>
      <c r="AF93" s="19"/>
      <c r="AG93" s="19"/>
      <c r="AH93" s="28"/>
      <c r="AI93" s="28"/>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6"/>
      <c r="BG93" s="146"/>
      <c r="BH93" s="146"/>
      <c r="BI93" s="144"/>
      <c r="BJ93" s="146"/>
      <c r="BK93" s="146"/>
      <c r="BL93" s="146"/>
      <c r="BM93" s="146"/>
      <c r="BN93" s="146"/>
      <c r="BO93" s="146"/>
      <c r="BP93" s="146"/>
      <c r="BQ93" s="146"/>
      <c r="BR93" s="146"/>
      <c r="BS93" s="146"/>
      <c r="BT93" s="146"/>
      <c r="BU93" s="165"/>
      <c r="BV93" s="165"/>
      <c r="BW93" s="165"/>
      <c r="BX93" s="165"/>
      <c r="BY93" s="165"/>
      <c r="BZ93" s="165"/>
      <c r="CA93" s="165"/>
      <c r="CB93" s="172"/>
      <c r="CC93" s="172"/>
      <c r="CD93" s="165"/>
      <c r="CE93" s="165"/>
      <c r="CF93" s="165"/>
      <c r="CG93" s="165"/>
      <c r="CH93" s="380"/>
      <c r="CI93" s="380"/>
      <c r="CJ93" s="426"/>
      <c r="CK93" s="434"/>
      <c r="CL93" s="434"/>
      <c r="CM93" s="455"/>
      <c r="CN93" s="484"/>
      <c r="CO93" s="426"/>
      <c r="CP93" s="426"/>
      <c r="CQ93" s="380"/>
      <c r="CR93" s="380"/>
      <c r="CS93" s="380"/>
      <c r="CT93" s="426"/>
      <c r="CU93" s="426"/>
      <c r="CV93" s="426"/>
      <c r="CW93" s="426"/>
      <c r="CX93" s="426"/>
      <c r="CY93" s="426"/>
      <c r="CZ93" s="512"/>
      <c r="DA93" s="475"/>
      <c r="DB93" s="181"/>
      <c r="DE93" s="1"/>
      <c r="DI93" s="447"/>
    </row>
    <row r="94" spans="1:113" ht="131" hidden="1" thickBot="1" x14ac:dyDescent="0.4">
      <c r="A94" s="105" t="s">
        <v>263</v>
      </c>
      <c r="B94" s="106" t="s">
        <v>346</v>
      </c>
      <c r="C94" s="107">
        <v>20230092</v>
      </c>
      <c r="D94" s="107" t="s">
        <v>347</v>
      </c>
      <c r="E94" s="19"/>
      <c r="F94" s="19"/>
      <c r="G94" s="19"/>
      <c r="H94" s="47"/>
      <c r="I94" s="28" t="s">
        <v>67</v>
      </c>
      <c r="J94" s="19" t="s">
        <v>68</v>
      </c>
      <c r="K94" s="44" t="s">
        <v>278</v>
      </c>
      <c r="L94" s="19"/>
      <c r="M94" s="19"/>
      <c r="N94" s="19" t="s">
        <v>70</v>
      </c>
      <c r="O94" s="18">
        <v>0</v>
      </c>
      <c r="P94" s="18"/>
      <c r="Q94" s="18"/>
      <c r="R94" s="18"/>
      <c r="S94" s="18" t="s">
        <v>348</v>
      </c>
      <c r="T94" s="19"/>
      <c r="U94" s="19"/>
      <c r="V94" s="19"/>
      <c r="W94" s="19"/>
      <c r="X94" s="369"/>
      <c r="Y94" s="348" t="s">
        <v>349</v>
      </c>
      <c r="Z94" s="399"/>
      <c r="AA94" s="399"/>
      <c r="AB94" s="399"/>
      <c r="AC94" s="399"/>
      <c r="AD94" s="18" t="s">
        <v>275</v>
      </c>
      <c r="AE94" s="18" t="s">
        <v>292</v>
      </c>
      <c r="AF94" s="19"/>
      <c r="AG94" s="19"/>
      <c r="AH94" s="28"/>
      <c r="AI94" s="28"/>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6"/>
      <c r="BG94" s="146"/>
      <c r="BH94" s="146"/>
      <c r="BI94" s="144"/>
      <c r="BJ94" s="146"/>
      <c r="BK94" s="146"/>
      <c r="BL94" s="146"/>
      <c r="BM94" s="146"/>
      <c r="BN94" s="146"/>
      <c r="BO94" s="146"/>
      <c r="BP94" s="146"/>
      <c r="BQ94" s="146"/>
      <c r="BR94" s="146"/>
      <c r="BS94" s="146"/>
      <c r="BT94" s="146"/>
      <c r="BU94" s="165"/>
      <c r="BV94" s="165"/>
      <c r="BW94" s="165"/>
      <c r="BX94" s="165"/>
      <c r="BY94" s="165"/>
      <c r="BZ94" s="165"/>
      <c r="CA94" s="165"/>
      <c r="CB94" s="172"/>
      <c r="CC94" s="172"/>
      <c r="CD94" s="165"/>
      <c r="CE94" s="165"/>
      <c r="CF94" s="165"/>
      <c r="CG94" s="165"/>
      <c r="CH94" s="380"/>
      <c r="CI94" s="380"/>
      <c r="CJ94" s="426"/>
      <c r="CK94" s="434"/>
      <c r="CL94" s="434"/>
      <c r="CM94" s="455"/>
      <c r="CN94" s="484"/>
      <c r="CO94" s="426"/>
      <c r="CP94" s="426"/>
      <c r="CQ94" s="380"/>
      <c r="CR94" s="380"/>
      <c r="CS94" s="380"/>
      <c r="CT94" s="426"/>
      <c r="CU94" s="426"/>
      <c r="CV94" s="426"/>
      <c r="CW94" s="426"/>
      <c r="CX94" s="426"/>
      <c r="CY94" s="426"/>
      <c r="CZ94" s="512"/>
      <c r="DA94" s="475"/>
      <c r="DB94" s="181"/>
      <c r="DE94" s="1"/>
      <c r="DI94" s="447"/>
    </row>
    <row r="95" spans="1:113" ht="116.5" hidden="1" thickBot="1" x14ac:dyDescent="0.4">
      <c r="A95" s="105" t="s">
        <v>350</v>
      </c>
      <c r="B95" s="110" t="s">
        <v>351</v>
      </c>
      <c r="C95" s="107">
        <v>20230093</v>
      </c>
      <c r="D95" s="112" t="s">
        <v>352</v>
      </c>
      <c r="E95" s="19"/>
      <c r="F95" s="19"/>
      <c r="G95" s="19"/>
      <c r="H95" s="47"/>
      <c r="I95" s="120" t="s">
        <v>67</v>
      </c>
      <c r="J95" s="19" t="s">
        <v>68</v>
      </c>
      <c r="K95" s="43" t="s">
        <v>227</v>
      </c>
      <c r="L95" s="19"/>
      <c r="M95" s="19"/>
      <c r="N95" s="19" t="s">
        <v>70</v>
      </c>
      <c r="O95" s="127">
        <v>0.06</v>
      </c>
      <c r="P95" s="127"/>
      <c r="Q95" s="127"/>
      <c r="R95" s="127"/>
      <c r="S95" s="127">
        <v>0.08</v>
      </c>
      <c r="T95" s="19"/>
      <c r="U95" s="19"/>
      <c r="V95" s="19"/>
      <c r="W95" s="19"/>
      <c r="X95" s="369"/>
      <c r="Y95" s="348">
        <v>0.1</v>
      </c>
      <c r="Z95" s="399"/>
      <c r="AA95" s="399"/>
      <c r="AB95" s="399"/>
      <c r="AC95" s="399"/>
      <c r="AD95" s="121" t="s">
        <v>353</v>
      </c>
      <c r="AE95" s="121" t="s">
        <v>123</v>
      </c>
      <c r="AF95" s="19"/>
      <c r="AG95" s="19"/>
      <c r="AH95" s="28"/>
      <c r="AI95" s="28"/>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6"/>
      <c r="BG95" s="146"/>
      <c r="BH95" s="146"/>
      <c r="BI95" s="144"/>
      <c r="BJ95" s="146"/>
      <c r="BK95" s="146"/>
      <c r="BL95" s="146"/>
      <c r="BM95" s="146"/>
      <c r="BN95" s="146"/>
      <c r="BO95" s="146"/>
      <c r="BP95" s="146"/>
      <c r="BQ95" s="146"/>
      <c r="BR95" s="146"/>
      <c r="BS95" s="146"/>
      <c r="BT95" s="146"/>
      <c r="BU95" s="165"/>
      <c r="BV95" s="165"/>
      <c r="BW95" s="165"/>
      <c r="BX95" s="165"/>
      <c r="BY95" s="165"/>
      <c r="BZ95" s="165"/>
      <c r="CA95" s="165"/>
      <c r="CB95" s="172"/>
      <c r="CC95" s="172"/>
      <c r="CD95" s="165"/>
      <c r="CE95" s="165"/>
      <c r="CF95" s="165"/>
      <c r="CG95" s="165"/>
      <c r="CH95" s="380"/>
      <c r="CI95" s="380"/>
      <c r="CJ95" s="426"/>
      <c r="CK95" s="434"/>
      <c r="CL95" s="434"/>
      <c r="CM95" s="455"/>
      <c r="CN95" s="484"/>
      <c r="CO95" s="426"/>
      <c r="CP95" s="426"/>
      <c r="CQ95" s="380"/>
      <c r="CR95" s="380"/>
      <c r="CS95" s="380"/>
      <c r="CT95" s="426"/>
      <c r="CU95" s="426"/>
      <c r="CV95" s="426"/>
      <c r="CW95" s="426"/>
      <c r="CX95" s="426"/>
      <c r="CY95" s="426"/>
      <c r="CZ95" s="512"/>
      <c r="DA95" s="475"/>
      <c r="DB95" s="181"/>
      <c r="DE95" s="1"/>
      <c r="DI95" s="447"/>
    </row>
    <row r="96" spans="1:113" ht="58.5" hidden="1" thickBot="1" x14ac:dyDescent="0.4">
      <c r="A96" s="105" t="s">
        <v>350</v>
      </c>
      <c r="B96" s="106" t="s">
        <v>354</v>
      </c>
      <c r="C96" s="107">
        <v>20230094</v>
      </c>
      <c r="D96" s="107" t="s">
        <v>355</v>
      </c>
      <c r="E96" s="19"/>
      <c r="F96" s="19"/>
      <c r="G96" s="19"/>
      <c r="H96" s="47"/>
      <c r="I96" s="28" t="s">
        <v>75</v>
      </c>
      <c r="J96" s="19" t="s">
        <v>68</v>
      </c>
      <c r="K96" s="44">
        <v>0</v>
      </c>
      <c r="L96" s="19"/>
      <c r="M96" s="19"/>
      <c r="N96" s="19" t="s">
        <v>70</v>
      </c>
      <c r="O96" s="18">
        <v>6</v>
      </c>
      <c r="P96" s="18"/>
      <c r="Q96" s="18"/>
      <c r="R96" s="18"/>
      <c r="S96" s="18">
        <v>8</v>
      </c>
      <c r="T96" s="19"/>
      <c r="U96" s="19"/>
      <c r="V96" s="19"/>
      <c r="W96" s="19"/>
      <c r="X96" s="369"/>
      <c r="Y96" s="348">
        <v>8</v>
      </c>
      <c r="Z96" s="399"/>
      <c r="AA96" s="399"/>
      <c r="AB96" s="399"/>
      <c r="AC96" s="399"/>
      <c r="AD96" s="18" t="s">
        <v>71</v>
      </c>
      <c r="AE96" s="18" t="s">
        <v>356</v>
      </c>
      <c r="AF96" s="19"/>
      <c r="AG96" s="19"/>
      <c r="AH96" s="28"/>
      <c r="AI96" s="28"/>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6"/>
      <c r="BG96" s="146"/>
      <c r="BH96" s="146"/>
      <c r="BI96" s="144"/>
      <c r="BJ96" s="146"/>
      <c r="BK96" s="146"/>
      <c r="BL96" s="146"/>
      <c r="BM96" s="146"/>
      <c r="BN96" s="146"/>
      <c r="BO96" s="146"/>
      <c r="BP96" s="146"/>
      <c r="BQ96" s="146"/>
      <c r="BR96" s="146"/>
      <c r="BS96" s="146"/>
      <c r="BT96" s="146"/>
      <c r="BU96" s="165"/>
      <c r="BV96" s="165"/>
      <c r="BW96" s="165"/>
      <c r="BX96" s="165"/>
      <c r="BY96" s="165"/>
      <c r="BZ96" s="165"/>
      <c r="CA96" s="165"/>
      <c r="CB96" s="172"/>
      <c r="CC96" s="172"/>
      <c r="CD96" s="165"/>
      <c r="CE96" s="165"/>
      <c r="CF96" s="165"/>
      <c r="CG96" s="165"/>
      <c r="CH96" s="380"/>
      <c r="CI96" s="380"/>
      <c r="CJ96" s="426"/>
      <c r="CK96" s="434"/>
      <c r="CL96" s="434"/>
      <c r="CM96" s="455"/>
      <c r="CN96" s="484"/>
      <c r="CO96" s="426"/>
      <c r="CP96" s="426"/>
      <c r="CQ96" s="380"/>
      <c r="CR96" s="380"/>
      <c r="CS96" s="380"/>
      <c r="CT96" s="426"/>
      <c r="CU96" s="426"/>
      <c r="CV96" s="426"/>
      <c r="CW96" s="426"/>
      <c r="CX96" s="426"/>
      <c r="CY96" s="426"/>
      <c r="CZ96" s="512"/>
      <c r="DA96" s="475"/>
      <c r="DB96" s="181"/>
      <c r="DE96" s="1"/>
      <c r="DI96" s="447"/>
    </row>
    <row r="97" spans="1:115" ht="58.5" hidden="1" thickBot="1" x14ac:dyDescent="0.4">
      <c r="A97" s="105" t="s">
        <v>350</v>
      </c>
      <c r="B97" s="106" t="s">
        <v>354</v>
      </c>
      <c r="C97" s="107">
        <v>20230095</v>
      </c>
      <c r="D97" s="107" t="s">
        <v>357</v>
      </c>
      <c r="E97" s="19"/>
      <c r="F97" s="19"/>
      <c r="G97" s="19"/>
      <c r="H97" s="47"/>
      <c r="I97" s="28" t="s">
        <v>75</v>
      </c>
      <c r="J97" s="19" t="s">
        <v>68</v>
      </c>
      <c r="K97" s="44">
        <v>0</v>
      </c>
      <c r="L97" s="19"/>
      <c r="M97" s="19"/>
      <c r="N97" s="19" t="s">
        <v>70</v>
      </c>
      <c r="O97" s="20">
        <v>460</v>
      </c>
      <c r="P97" s="20"/>
      <c r="Q97" s="20"/>
      <c r="R97" s="20"/>
      <c r="S97" s="20">
        <v>1.3</v>
      </c>
      <c r="T97" s="19"/>
      <c r="U97" s="19"/>
      <c r="V97" s="19"/>
      <c r="W97" s="19"/>
      <c r="X97" s="369"/>
      <c r="Y97" s="348">
        <v>2.2000000000000002</v>
      </c>
      <c r="Z97" s="399"/>
      <c r="AA97" s="399"/>
      <c r="AB97" s="399"/>
      <c r="AC97" s="399"/>
      <c r="AD97" s="18" t="s">
        <v>71</v>
      </c>
      <c r="AE97" s="18" t="s">
        <v>356</v>
      </c>
      <c r="AF97" s="19"/>
      <c r="AG97" s="19"/>
      <c r="AH97" s="28"/>
      <c r="AI97" s="28"/>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6"/>
      <c r="BG97" s="146"/>
      <c r="BH97" s="146"/>
      <c r="BI97" s="144"/>
      <c r="BJ97" s="146"/>
      <c r="BK97" s="146"/>
      <c r="BL97" s="146"/>
      <c r="BM97" s="146"/>
      <c r="BN97" s="146"/>
      <c r="BO97" s="146"/>
      <c r="BP97" s="146"/>
      <c r="BQ97" s="146"/>
      <c r="BR97" s="146"/>
      <c r="BS97" s="146"/>
      <c r="BT97" s="167"/>
      <c r="BU97" s="168"/>
      <c r="BV97" s="168"/>
      <c r="BW97" s="168"/>
      <c r="BX97" s="168"/>
      <c r="BY97" s="168"/>
      <c r="BZ97" s="168"/>
      <c r="CA97" s="168"/>
      <c r="CB97" s="175"/>
      <c r="CC97" s="175"/>
      <c r="CD97" s="168"/>
      <c r="CE97" s="168"/>
      <c r="CF97" s="168"/>
      <c r="CG97" s="168"/>
      <c r="CH97" s="381"/>
      <c r="CI97" s="381"/>
      <c r="CJ97" s="428"/>
      <c r="CK97" s="435"/>
      <c r="CL97" s="435"/>
      <c r="CM97" s="456"/>
      <c r="CN97" s="566"/>
      <c r="CO97" s="428"/>
      <c r="CP97" s="428"/>
      <c r="CQ97" s="381"/>
      <c r="CR97" s="381"/>
      <c r="CS97" s="381"/>
      <c r="CT97" s="428"/>
      <c r="CU97" s="428"/>
      <c r="CV97" s="428"/>
      <c r="CW97" s="428"/>
      <c r="CX97" s="428"/>
      <c r="CY97" s="428"/>
      <c r="CZ97" s="567"/>
      <c r="DA97" s="475"/>
      <c r="DB97" s="181"/>
      <c r="DE97" s="1"/>
      <c r="DI97" s="447"/>
    </row>
    <row r="98" spans="1:115" s="1" customFormat="1" ht="123.75" customHeight="1" thickBot="1" x14ac:dyDescent="0.4">
      <c r="A98" s="23" t="s">
        <v>350</v>
      </c>
      <c r="B98" s="24" t="s">
        <v>358</v>
      </c>
      <c r="C98" s="25">
        <v>20230096</v>
      </c>
      <c r="D98" s="24" t="s">
        <v>359</v>
      </c>
      <c r="E98" s="24" t="s">
        <v>297</v>
      </c>
      <c r="F98" s="25" t="s">
        <v>298</v>
      </c>
      <c r="G98" s="25" t="s">
        <v>227</v>
      </c>
      <c r="H98" s="122" t="s">
        <v>299</v>
      </c>
      <c r="I98" s="119" t="s">
        <v>75</v>
      </c>
      <c r="J98" s="25" t="s">
        <v>68</v>
      </c>
      <c r="K98" s="122" t="s">
        <v>227</v>
      </c>
      <c r="L98" s="25" t="s">
        <v>227</v>
      </c>
      <c r="M98" s="128">
        <v>1775000000</v>
      </c>
      <c r="N98" s="25" t="s">
        <v>70</v>
      </c>
      <c r="O98" s="129">
        <v>25000</v>
      </c>
      <c r="P98" s="122">
        <v>0</v>
      </c>
      <c r="Q98" s="130">
        <v>12500</v>
      </c>
      <c r="R98" s="130">
        <v>19500</v>
      </c>
      <c r="S98" s="134" t="s">
        <v>360</v>
      </c>
      <c r="T98" s="135">
        <v>0</v>
      </c>
      <c r="U98" s="136">
        <v>10000</v>
      </c>
      <c r="V98" s="136">
        <v>15000</v>
      </c>
      <c r="W98" s="136" t="s">
        <v>361</v>
      </c>
      <c r="X98" s="367">
        <v>40938</v>
      </c>
      <c r="Y98" s="358">
        <v>41000</v>
      </c>
      <c r="Z98" s="407">
        <v>10500</v>
      </c>
      <c r="AA98" s="407">
        <v>20750</v>
      </c>
      <c r="AB98" s="407">
        <v>31625</v>
      </c>
      <c r="AC98" s="407">
        <v>41000</v>
      </c>
      <c r="AD98" s="25" t="s">
        <v>232</v>
      </c>
      <c r="AE98" s="25" t="s">
        <v>362</v>
      </c>
      <c r="AF98" s="27" t="s">
        <v>363</v>
      </c>
      <c r="AG98" s="27" t="s">
        <v>363</v>
      </c>
      <c r="AH98" s="141" t="s">
        <v>364</v>
      </c>
      <c r="AI98" s="142">
        <v>0</v>
      </c>
      <c r="AJ98" s="141" t="s">
        <v>365</v>
      </c>
      <c r="AK98" s="142">
        <v>0</v>
      </c>
      <c r="AL98" s="141" t="s">
        <v>366</v>
      </c>
      <c r="AM98" s="142">
        <v>0</v>
      </c>
      <c r="AN98" s="141" t="s">
        <v>367</v>
      </c>
      <c r="AO98" s="142">
        <v>0</v>
      </c>
      <c r="AP98" s="141" t="s">
        <v>368</v>
      </c>
      <c r="AQ98" s="142">
        <f>2995*3</f>
        <v>8985</v>
      </c>
      <c r="AR98" s="141" t="s">
        <v>369</v>
      </c>
      <c r="AS98" s="142">
        <v>12570</v>
      </c>
      <c r="AT98" s="141" t="s">
        <v>370</v>
      </c>
      <c r="AU98" s="142">
        <f>4477*3</f>
        <v>13431</v>
      </c>
      <c r="AV98" s="141" t="s">
        <v>371</v>
      </c>
      <c r="AW98" s="142">
        <f>AU98</f>
        <v>13431</v>
      </c>
      <c r="AX98" s="141" t="s">
        <v>372</v>
      </c>
      <c r="AY98" s="142">
        <v>14892</v>
      </c>
      <c r="AZ98" s="147" t="s">
        <v>373</v>
      </c>
      <c r="BA98" s="148">
        <v>18156</v>
      </c>
      <c r="BB98" s="147" t="s">
        <v>374</v>
      </c>
      <c r="BC98" s="152">
        <v>19674</v>
      </c>
      <c r="BD98" s="141" t="s">
        <v>375</v>
      </c>
      <c r="BE98" s="153">
        <v>23668</v>
      </c>
      <c r="BF98" s="150">
        <f>BE98</f>
        <v>23668</v>
      </c>
      <c r="BG98" s="154">
        <f>BF98/Tabla1[[#This Row],[Meta 2023*]]</f>
        <v>0.94672000000000001</v>
      </c>
      <c r="BH98" s="160">
        <f>BF98/Tabla1[[#This Row],[T3 2023]]</f>
        <v>1.2137435897435898</v>
      </c>
      <c r="BI98" s="158"/>
      <c r="BJ98" s="141" t="s">
        <v>376</v>
      </c>
      <c r="BK98" s="150">
        <v>0</v>
      </c>
      <c r="BL98" s="161" t="s">
        <v>377</v>
      </c>
      <c r="BM98" s="152">
        <f>360+33</f>
        <v>393</v>
      </c>
      <c r="BN98" s="162" t="s">
        <v>378</v>
      </c>
      <c r="BO98" s="163">
        <f>((156+62)*3)+BM98</f>
        <v>1047</v>
      </c>
      <c r="BP98" s="96" t="s">
        <v>379</v>
      </c>
      <c r="BQ98" s="153">
        <v>4824</v>
      </c>
      <c r="BR98" s="159" t="s">
        <v>380</v>
      </c>
      <c r="BS98" s="153">
        <f>3788*3</f>
        <v>11364</v>
      </c>
      <c r="BT98" s="159" t="s">
        <v>381</v>
      </c>
      <c r="BU98" s="153">
        <v>18750</v>
      </c>
      <c r="BV98" s="159" t="s">
        <v>382</v>
      </c>
      <c r="BW98" s="153">
        <f>7865*3</f>
        <v>23595</v>
      </c>
      <c r="BX98" s="161" t="s">
        <v>383</v>
      </c>
      <c r="BY98" s="152">
        <v>26793</v>
      </c>
      <c r="BZ98" s="99" t="s">
        <v>384</v>
      </c>
      <c r="CA98" s="152">
        <f>10439*3</f>
        <v>31317</v>
      </c>
      <c r="CB98" s="176" t="s">
        <v>385</v>
      </c>
      <c r="CC98" s="177">
        <f>11051*3</f>
        <v>33153</v>
      </c>
      <c r="CD98" s="174" t="s">
        <v>386</v>
      </c>
      <c r="CE98" s="178">
        <v>36945</v>
      </c>
      <c r="CF98" s="335" t="s">
        <v>783</v>
      </c>
      <c r="CG98" s="336">
        <v>40938</v>
      </c>
      <c r="CH98" s="413" t="s">
        <v>805</v>
      </c>
      <c r="CI98" s="414">
        <v>0</v>
      </c>
      <c r="CJ98" s="443" t="s">
        <v>818</v>
      </c>
      <c r="CK98" s="416">
        <v>648</v>
      </c>
      <c r="CL98" s="568" t="s">
        <v>827</v>
      </c>
      <c r="CM98" s="569">
        <f>618*3</f>
        <v>1854</v>
      </c>
      <c r="CN98" s="570" t="s">
        <v>842</v>
      </c>
      <c r="CO98" s="571">
        <f>2126*3</f>
        <v>6378</v>
      </c>
      <c r="CP98" s="572" t="s">
        <v>849</v>
      </c>
      <c r="CQ98" s="416">
        <v>14253</v>
      </c>
      <c r="CR98" s="572" t="s">
        <v>868</v>
      </c>
      <c r="CS98" s="416">
        <f>20862</f>
        <v>20862</v>
      </c>
      <c r="CT98" s="570" t="s">
        <v>890</v>
      </c>
      <c r="CU98" s="571">
        <v>28764</v>
      </c>
      <c r="CV98" s="572" t="s">
        <v>901</v>
      </c>
      <c r="CW98" s="416">
        <v>31182</v>
      </c>
      <c r="CX98" s="510" t="s">
        <v>907</v>
      </c>
      <c r="CY98" s="416">
        <v>37035</v>
      </c>
      <c r="CZ98" s="573">
        <f>CY98</f>
        <v>37035</v>
      </c>
      <c r="DA98" s="477">
        <f>CZ98/Tabla1[[#This Row],[Meta 2025*]]</f>
        <v>0.90329268292682929</v>
      </c>
      <c r="DB98" s="522">
        <f>CZ98/Tabla1[[#This Row],[T3 2025]]</f>
        <v>1.1710671936758894</v>
      </c>
      <c r="DC98" s="104" t="s">
        <v>258</v>
      </c>
      <c r="DD98" s="558"/>
      <c r="DF98" s="448"/>
      <c r="DG98" s="449"/>
      <c r="DH98" s="449"/>
      <c r="DI98" s="447"/>
      <c r="DJ98" s="449"/>
      <c r="DK98" s="446"/>
    </row>
    <row r="99" spans="1:115" s="1" customFormat="1" ht="126" customHeight="1" thickBot="1" x14ac:dyDescent="0.4">
      <c r="A99" s="113" t="s">
        <v>350</v>
      </c>
      <c r="B99" s="114" t="s">
        <v>387</v>
      </c>
      <c r="C99" s="115">
        <v>20230097</v>
      </c>
      <c r="D99" s="114" t="s">
        <v>797</v>
      </c>
      <c r="E99" s="24" t="s">
        <v>225</v>
      </c>
      <c r="F99" s="25" t="s">
        <v>388</v>
      </c>
      <c r="G99" s="25" t="s">
        <v>227</v>
      </c>
      <c r="H99" s="122" t="s">
        <v>389</v>
      </c>
      <c r="I99" s="119" t="s">
        <v>67</v>
      </c>
      <c r="J99" s="25" t="s">
        <v>68</v>
      </c>
      <c r="K99" s="122" t="s">
        <v>227</v>
      </c>
      <c r="L99" s="25" t="s">
        <v>227</v>
      </c>
      <c r="M99" s="124">
        <v>5071549300</v>
      </c>
      <c r="N99" s="25" t="s">
        <v>70</v>
      </c>
      <c r="O99" s="131">
        <v>0.02</v>
      </c>
      <c r="P99" s="132" t="s">
        <v>227</v>
      </c>
      <c r="Q99" s="132" t="s">
        <v>227</v>
      </c>
      <c r="R99" s="132" t="s">
        <v>227</v>
      </c>
      <c r="S99" s="138" t="s">
        <v>390</v>
      </c>
      <c r="T99" s="122" t="s">
        <v>227</v>
      </c>
      <c r="U99" s="122" t="s">
        <v>227</v>
      </c>
      <c r="V99" s="139">
        <v>13789</v>
      </c>
      <c r="W99" s="140">
        <v>39274.800000000003</v>
      </c>
      <c r="X99" s="372">
        <v>37133</v>
      </c>
      <c r="Y99" s="406">
        <v>39063.9</v>
      </c>
      <c r="Z99" s="410">
        <v>1704</v>
      </c>
      <c r="AA99" s="410">
        <v>2527</v>
      </c>
      <c r="AB99" s="410">
        <v>10987</v>
      </c>
      <c r="AC99" s="410">
        <v>39064</v>
      </c>
      <c r="AD99" s="25" t="s">
        <v>391</v>
      </c>
      <c r="AE99" s="25" t="s">
        <v>392</v>
      </c>
      <c r="AF99" s="27" t="s">
        <v>234</v>
      </c>
      <c r="AG99" s="27" t="s">
        <v>234</v>
      </c>
      <c r="AH99" s="141" t="s">
        <v>393</v>
      </c>
      <c r="AI99" s="143">
        <v>747.2</v>
      </c>
      <c r="AJ99" s="141" t="s">
        <v>394</v>
      </c>
      <c r="AK99" s="143">
        <v>841.3</v>
      </c>
      <c r="AL99" s="141" t="s">
        <v>395</v>
      </c>
      <c r="AM99" s="143">
        <v>1011.43</v>
      </c>
      <c r="AN99" s="141" t="s">
        <v>396</v>
      </c>
      <c r="AO99" s="143">
        <v>1072</v>
      </c>
      <c r="AP99" s="141" t="s">
        <v>397</v>
      </c>
      <c r="AQ99" s="143">
        <f>1167.2</f>
        <v>1167.2</v>
      </c>
      <c r="AR99" s="141" t="s">
        <v>398</v>
      </c>
      <c r="AS99" s="143">
        <v>1312.75</v>
      </c>
      <c r="AT99" s="141" t="s">
        <v>399</v>
      </c>
      <c r="AU99" s="143">
        <v>10725.36</v>
      </c>
      <c r="AV99" s="141" t="s">
        <v>400</v>
      </c>
      <c r="AW99" s="143">
        <v>11323</v>
      </c>
      <c r="AX99" s="141" t="s">
        <v>401</v>
      </c>
      <c r="AY99" s="142">
        <v>11663</v>
      </c>
      <c r="AZ99" s="147" t="s">
        <v>402</v>
      </c>
      <c r="BA99" s="155">
        <f>AY99+438.117984</f>
        <v>12101.117984</v>
      </c>
      <c r="BB99" s="147" t="s">
        <v>403</v>
      </c>
      <c r="BC99" s="152">
        <v>13294</v>
      </c>
      <c r="BD99" s="141" t="s">
        <v>404</v>
      </c>
      <c r="BE99" s="156">
        <v>38517</v>
      </c>
      <c r="BF99" s="157">
        <v>0.12889999999999999</v>
      </c>
      <c r="BG99" s="151" t="e">
        <f>BF99/#REF!</f>
        <v>#REF!</v>
      </c>
      <c r="BH99" s="150" t="s">
        <v>227</v>
      </c>
      <c r="BI99" s="158"/>
      <c r="BJ99" s="147" t="s">
        <v>405</v>
      </c>
      <c r="BK99" s="164">
        <v>892.6</v>
      </c>
      <c r="BL99" s="147" t="s">
        <v>406</v>
      </c>
      <c r="BM99" s="164">
        <v>947.2</v>
      </c>
      <c r="BN99" s="161" t="s">
        <v>407</v>
      </c>
      <c r="BO99" s="164">
        <v>1505.7</v>
      </c>
      <c r="BP99" s="169" t="s">
        <v>408</v>
      </c>
      <c r="BQ99" s="170">
        <v>1705.8</v>
      </c>
      <c r="BR99" s="169" t="s">
        <v>409</v>
      </c>
      <c r="BS99" s="170">
        <v>1951.1</v>
      </c>
      <c r="BT99" s="169" t="s">
        <v>410</v>
      </c>
      <c r="BU99" s="170">
        <v>2329.6999999999998</v>
      </c>
      <c r="BV99" s="171" t="s">
        <v>411</v>
      </c>
      <c r="BW99" s="170">
        <f>6834.1+BU99</f>
        <v>9163.7999999999993</v>
      </c>
      <c r="BX99" s="171" t="s">
        <v>412</v>
      </c>
      <c r="BY99" s="170">
        <v>12776.5</v>
      </c>
      <c r="BZ99" s="171" t="s">
        <v>413</v>
      </c>
      <c r="CA99" s="170">
        <v>14051.6</v>
      </c>
      <c r="CB99" s="179" t="s">
        <v>414</v>
      </c>
      <c r="CC99" s="180">
        <v>14339.4</v>
      </c>
      <c r="CD99" s="174" t="s">
        <v>415</v>
      </c>
      <c r="CE99" s="180">
        <v>14730.6</v>
      </c>
      <c r="CF99" s="346" t="s">
        <v>793</v>
      </c>
      <c r="CG99" s="347">
        <v>37133</v>
      </c>
      <c r="CH99" s="423" t="s">
        <v>809</v>
      </c>
      <c r="CI99" s="424">
        <v>490.5</v>
      </c>
      <c r="CJ99" s="444" t="s">
        <v>822</v>
      </c>
      <c r="CK99" s="499">
        <f>CI99+51.41</f>
        <v>541.91</v>
      </c>
      <c r="CL99" s="568" t="s">
        <v>826</v>
      </c>
      <c r="CM99" s="574">
        <v>1370.8</v>
      </c>
      <c r="CN99" s="570" t="s">
        <v>837</v>
      </c>
      <c r="CO99" s="575">
        <v>1557</v>
      </c>
      <c r="CP99" s="572" t="s">
        <v>848</v>
      </c>
      <c r="CQ99" s="499">
        <v>2023.6</v>
      </c>
      <c r="CR99" s="572" t="s">
        <v>860</v>
      </c>
      <c r="CS99" s="499">
        <v>2284</v>
      </c>
      <c r="CT99" s="570" t="s">
        <v>884</v>
      </c>
      <c r="CU99" s="575">
        <v>10069.5</v>
      </c>
      <c r="CV99" s="572" t="s">
        <v>894</v>
      </c>
      <c r="CW99" s="499">
        <v>10577.2</v>
      </c>
      <c r="CX99" s="510" t="s">
        <v>912</v>
      </c>
      <c r="CY99" s="499">
        <v>11004.6</v>
      </c>
      <c r="CZ99" s="576">
        <f>CY99</f>
        <v>11004.6</v>
      </c>
      <c r="DA99" s="478">
        <f>CZ99/Tabla1[[#This Row],[T4 2025]]</f>
        <v>0.28170694245340983</v>
      </c>
      <c r="DB99" s="600">
        <f>CZ99/Tabla1[[#This Row],[T3 2025]]</f>
        <v>1.0016018931464459</v>
      </c>
      <c r="DC99" s="104" t="s">
        <v>258</v>
      </c>
      <c r="DF99" s="446"/>
      <c r="DG99" s="449"/>
      <c r="DH99" s="449"/>
      <c r="DI99" s="447"/>
      <c r="DJ99" s="450"/>
      <c r="DK99" s="446"/>
    </row>
    <row r="100" spans="1:115" ht="174" hidden="1" x14ac:dyDescent="0.35">
      <c r="A100" s="388" t="s">
        <v>350</v>
      </c>
      <c r="B100" s="117" t="s">
        <v>416</v>
      </c>
      <c r="C100" s="118">
        <v>20230098</v>
      </c>
      <c r="D100" s="118" t="s">
        <v>417</v>
      </c>
      <c r="E100" s="19"/>
      <c r="F100" s="19"/>
      <c r="G100" s="19"/>
      <c r="H100" s="47"/>
      <c r="I100" s="28" t="s">
        <v>75</v>
      </c>
      <c r="J100" s="19" t="s">
        <v>68</v>
      </c>
      <c r="K100" s="44" t="s">
        <v>69</v>
      </c>
      <c r="L100" s="19"/>
      <c r="M100" s="19"/>
      <c r="N100" s="19" t="s">
        <v>70</v>
      </c>
      <c r="O100" s="18">
        <v>1</v>
      </c>
      <c r="P100" s="18"/>
      <c r="Q100" s="18"/>
      <c r="R100" s="18"/>
      <c r="S100" s="133">
        <v>1.87</v>
      </c>
      <c r="T100" s="19"/>
      <c r="U100" s="19"/>
      <c r="V100" s="19"/>
      <c r="W100" s="19"/>
      <c r="X100" s="369"/>
      <c r="Y100" s="348">
        <v>1.93</v>
      </c>
      <c r="Z100" s="399"/>
      <c r="AA100" s="399"/>
      <c r="AB100" s="399"/>
      <c r="AC100" s="399"/>
      <c r="AD100" s="18" t="s">
        <v>418</v>
      </c>
      <c r="AE100" s="19" t="s">
        <v>419</v>
      </c>
      <c r="AF100" s="19"/>
      <c r="AG100" s="19"/>
      <c r="AH100" s="28"/>
      <c r="AI100" s="28"/>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6"/>
      <c r="BK100" s="146"/>
      <c r="BL100" s="146"/>
      <c r="BM100" s="146"/>
      <c r="BN100" s="146"/>
      <c r="BO100" s="146"/>
      <c r="BP100" s="146"/>
      <c r="BQ100" s="146"/>
      <c r="BR100" s="146"/>
      <c r="BS100" s="146"/>
      <c r="BT100" s="146"/>
      <c r="BU100" s="165"/>
      <c r="BV100" s="165"/>
      <c r="BW100" s="165"/>
      <c r="BX100" s="165"/>
      <c r="BY100" s="165"/>
      <c r="BZ100" s="165"/>
      <c r="CA100" s="165"/>
      <c r="CB100" s="172"/>
      <c r="CC100" s="172"/>
      <c r="CD100" s="165"/>
      <c r="CE100" s="165"/>
      <c r="CF100" s="165"/>
      <c r="CG100" s="165"/>
      <c r="CH100" s="380"/>
      <c r="CI100" s="380"/>
      <c r="CJ100" s="426"/>
      <c r="CK100" s="434"/>
      <c r="CL100" s="434"/>
      <c r="CM100" s="455"/>
      <c r="CN100" s="484"/>
      <c r="CO100" s="485"/>
      <c r="CP100" s="500"/>
      <c r="CQ100" s="380"/>
      <c r="CR100" s="380"/>
      <c r="CS100" s="380"/>
      <c r="CT100" s="426"/>
      <c r="CU100" s="426"/>
      <c r="CV100" s="426"/>
      <c r="CW100" s="426"/>
      <c r="CX100" s="426"/>
      <c r="CY100" s="426"/>
      <c r="CZ100" s="512"/>
      <c r="DA100" s="475"/>
      <c r="DB100" s="80"/>
      <c r="DE100" s="1"/>
      <c r="DI100" s="447"/>
    </row>
    <row r="101" spans="1:115" ht="116" hidden="1" x14ac:dyDescent="0.35">
      <c r="A101" s="105" t="s">
        <v>350</v>
      </c>
      <c r="B101" s="106" t="s">
        <v>420</v>
      </c>
      <c r="C101" s="107">
        <v>20230099</v>
      </c>
      <c r="D101" s="107" t="s">
        <v>421</v>
      </c>
      <c r="E101" s="19"/>
      <c r="F101" s="19"/>
      <c r="G101" s="19"/>
      <c r="H101" s="47"/>
      <c r="I101" s="28" t="s">
        <v>67</v>
      </c>
      <c r="J101" s="19" t="s">
        <v>68</v>
      </c>
      <c r="K101" s="44" t="s">
        <v>98</v>
      </c>
      <c r="L101" s="19"/>
      <c r="M101" s="19"/>
      <c r="N101" s="19" t="s">
        <v>70</v>
      </c>
      <c r="O101" s="18" t="s">
        <v>98</v>
      </c>
      <c r="P101" s="18"/>
      <c r="Q101" s="18"/>
      <c r="R101" s="18"/>
      <c r="S101" s="133" t="s">
        <v>98</v>
      </c>
      <c r="T101" s="19"/>
      <c r="U101" s="19"/>
      <c r="V101" s="19"/>
      <c r="W101" s="19"/>
      <c r="X101" s="369"/>
      <c r="Y101" s="348" t="s">
        <v>98</v>
      </c>
      <c r="Z101" s="399"/>
      <c r="AA101" s="399"/>
      <c r="AB101" s="399"/>
      <c r="AC101" s="399"/>
      <c r="AD101" s="18" t="s">
        <v>71</v>
      </c>
      <c r="AE101" s="18" t="s">
        <v>123</v>
      </c>
      <c r="AF101" s="19"/>
      <c r="AG101" s="19"/>
      <c r="AH101" s="28"/>
      <c r="AI101" s="28"/>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6"/>
      <c r="BK101" s="146"/>
      <c r="BL101" s="146"/>
      <c r="BM101" s="146"/>
      <c r="BN101" s="146"/>
      <c r="BO101" s="146"/>
      <c r="BP101" s="146"/>
      <c r="BQ101" s="146"/>
      <c r="BR101" s="146"/>
      <c r="BS101" s="146"/>
      <c r="BT101" s="146"/>
      <c r="BU101" s="165"/>
      <c r="BV101" s="165"/>
      <c r="BW101" s="165"/>
      <c r="BX101" s="165"/>
      <c r="BY101" s="165"/>
      <c r="BZ101" s="165"/>
      <c r="CA101" s="165"/>
      <c r="CB101" s="172"/>
      <c r="CC101" s="172"/>
      <c r="CD101" s="165"/>
      <c r="CE101" s="165"/>
      <c r="CF101" s="165"/>
      <c r="CG101" s="165"/>
      <c r="CH101" s="380"/>
      <c r="CI101" s="380"/>
      <c r="CJ101" s="426"/>
      <c r="CK101" s="434"/>
      <c r="CL101" s="434"/>
      <c r="CM101" s="455"/>
      <c r="CN101" s="484"/>
      <c r="CO101" s="485"/>
      <c r="CP101" s="500"/>
      <c r="CQ101" s="380"/>
      <c r="CR101" s="380"/>
      <c r="CS101" s="380"/>
      <c r="CT101" s="426"/>
      <c r="CU101" s="426"/>
      <c r="CV101" s="426"/>
      <c r="CW101" s="426"/>
      <c r="CX101" s="426"/>
      <c r="CY101" s="426"/>
      <c r="CZ101" s="512"/>
      <c r="DA101" s="475"/>
      <c r="DB101" s="80"/>
      <c r="DE101" s="1"/>
      <c r="DI101" s="447"/>
    </row>
    <row r="102" spans="1:115" ht="116" hidden="1" x14ac:dyDescent="0.35">
      <c r="A102" s="105" t="s">
        <v>350</v>
      </c>
      <c r="B102" s="106" t="s">
        <v>420</v>
      </c>
      <c r="C102" s="107">
        <v>20230100</v>
      </c>
      <c r="D102" s="107" t="s">
        <v>422</v>
      </c>
      <c r="E102" s="19"/>
      <c r="F102" s="19"/>
      <c r="G102" s="19"/>
      <c r="H102" s="47"/>
      <c r="I102" s="28" t="s">
        <v>75</v>
      </c>
      <c r="J102" s="19" t="s">
        <v>68</v>
      </c>
      <c r="K102" s="44" t="s">
        <v>98</v>
      </c>
      <c r="L102" s="19"/>
      <c r="M102" s="19"/>
      <c r="N102" s="19" t="s">
        <v>70</v>
      </c>
      <c r="O102" s="18">
        <v>20</v>
      </c>
      <c r="P102" s="18"/>
      <c r="Q102" s="18"/>
      <c r="R102" s="18"/>
      <c r="S102" s="133">
        <v>80</v>
      </c>
      <c r="T102" s="19"/>
      <c r="U102" s="19"/>
      <c r="V102" s="19"/>
      <c r="W102" s="19"/>
      <c r="X102" s="369"/>
      <c r="Y102" s="348">
        <v>100</v>
      </c>
      <c r="Z102" s="399"/>
      <c r="AA102" s="399"/>
      <c r="AB102" s="399"/>
      <c r="AC102" s="399"/>
      <c r="AD102" s="18" t="s">
        <v>71</v>
      </c>
      <c r="AE102" s="18" t="s">
        <v>123</v>
      </c>
      <c r="AF102" s="19"/>
      <c r="AG102" s="19"/>
      <c r="AH102" s="28"/>
      <c r="AI102" s="28"/>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6"/>
      <c r="BK102" s="146"/>
      <c r="BL102" s="146"/>
      <c r="BM102" s="146"/>
      <c r="BN102" s="146"/>
      <c r="BO102" s="146"/>
      <c r="BP102" s="146"/>
      <c r="BQ102" s="146"/>
      <c r="BR102" s="146"/>
      <c r="BS102" s="146"/>
      <c r="BT102" s="146"/>
      <c r="BU102" s="165"/>
      <c r="BV102" s="165"/>
      <c r="BW102" s="165"/>
      <c r="BX102" s="165"/>
      <c r="BY102" s="165"/>
      <c r="BZ102" s="165"/>
      <c r="CA102" s="165"/>
      <c r="CB102" s="172"/>
      <c r="CC102" s="172"/>
      <c r="CD102" s="165"/>
      <c r="CE102" s="165"/>
      <c r="CF102" s="165"/>
      <c r="CG102" s="165"/>
      <c r="CH102" s="380"/>
      <c r="CI102" s="380"/>
      <c r="CJ102" s="426"/>
      <c r="CK102" s="434"/>
      <c r="CL102" s="434"/>
      <c r="CM102" s="455"/>
      <c r="CN102" s="484"/>
      <c r="CO102" s="485"/>
      <c r="CP102" s="500"/>
      <c r="CQ102" s="380"/>
      <c r="CR102" s="380"/>
      <c r="CS102" s="380"/>
      <c r="CT102" s="426"/>
      <c r="CU102" s="426"/>
      <c r="CV102" s="426"/>
      <c r="CW102" s="426"/>
      <c r="CX102" s="426"/>
      <c r="CY102" s="426"/>
      <c r="CZ102" s="512"/>
      <c r="DA102" s="475"/>
      <c r="DB102" s="80"/>
      <c r="DE102" s="1"/>
      <c r="DI102" s="447"/>
    </row>
    <row r="103" spans="1:115" ht="130.5" hidden="1" x14ac:dyDescent="0.35">
      <c r="A103" s="105" t="s">
        <v>350</v>
      </c>
      <c r="B103" s="106" t="s">
        <v>423</v>
      </c>
      <c r="C103" s="107">
        <v>20230101</v>
      </c>
      <c r="D103" s="107" t="s">
        <v>424</v>
      </c>
      <c r="E103" s="19"/>
      <c r="F103" s="19"/>
      <c r="G103" s="19"/>
      <c r="H103" s="47"/>
      <c r="I103" s="28" t="s">
        <v>75</v>
      </c>
      <c r="J103" s="19" t="s">
        <v>68</v>
      </c>
      <c r="K103" s="44">
        <v>0</v>
      </c>
      <c r="L103" s="19"/>
      <c r="M103" s="19"/>
      <c r="N103" s="19" t="s">
        <v>70</v>
      </c>
      <c r="O103" s="50">
        <v>0.6</v>
      </c>
      <c r="P103" s="50"/>
      <c r="Q103" s="50"/>
      <c r="R103" s="50"/>
      <c r="S103" s="133">
        <v>0.05</v>
      </c>
      <c r="T103" s="19"/>
      <c r="U103" s="19"/>
      <c r="V103" s="19"/>
      <c r="W103" s="19"/>
      <c r="X103" s="369"/>
      <c r="Y103" s="348">
        <v>0.02</v>
      </c>
      <c r="Z103" s="399"/>
      <c r="AA103" s="399"/>
      <c r="AB103" s="399"/>
      <c r="AC103" s="399"/>
      <c r="AD103" s="18" t="s">
        <v>118</v>
      </c>
      <c r="AE103" s="18" t="s">
        <v>425</v>
      </c>
      <c r="AF103" s="19"/>
      <c r="AG103" s="19"/>
      <c r="AH103" s="28"/>
      <c r="AI103" s="28"/>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6"/>
      <c r="BK103" s="146"/>
      <c r="BL103" s="146"/>
      <c r="BM103" s="146"/>
      <c r="BN103" s="146"/>
      <c r="BO103" s="146"/>
      <c r="BP103" s="146"/>
      <c r="BQ103" s="146"/>
      <c r="BR103" s="146"/>
      <c r="BS103" s="146"/>
      <c r="BT103" s="146"/>
      <c r="BU103" s="165"/>
      <c r="BV103" s="165"/>
      <c r="BW103" s="165"/>
      <c r="BX103" s="165"/>
      <c r="BY103" s="165"/>
      <c r="BZ103" s="165"/>
      <c r="CA103" s="165"/>
      <c r="CB103" s="172"/>
      <c r="CC103" s="172"/>
      <c r="CD103" s="165"/>
      <c r="CE103" s="165"/>
      <c r="CF103" s="165"/>
      <c r="CG103" s="165"/>
      <c r="CH103" s="380"/>
      <c r="CI103" s="380"/>
      <c r="CJ103" s="426"/>
      <c r="CK103" s="434"/>
      <c r="CL103" s="434"/>
      <c r="CM103" s="455"/>
      <c r="CN103" s="484"/>
      <c r="CO103" s="485"/>
      <c r="CP103" s="500"/>
      <c r="CQ103" s="380"/>
      <c r="CR103" s="380"/>
      <c r="CS103" s="380"/>
      <c r="CT103" s="426"/>
      <c r="CU103" s="426"/>
      <c r="CV103" s="426"/>
      <c r="CW103" s="426"/>
      <c r="CX103" s="426"/>
      <c r="CY103" s="426"/>
      <c r="CZ103" s="512"/>
      <c r="DA103" s="475"/>
      <c r="DB103" s="80"/>
      <c r="DE103" s="1"/>
      <c r="DI103" s="447"/>
    </row>
    <row r="104" spans="1:115" ht="130.5" hidden="1" x14ac:dyDescent="0.35">
      <c r="A104" s="105" t="s">
        <v>350</v>
      </c>
      <c r="B104" s="106" t="s">
        <v>426</v>
      </c>
      <c r="C104" s="107">
        <v>20230102</v>
      </c>
      <c r="D104" s="107" t="s">
        <v>427</v>
      </c>
      <c r="E104" s="19"/>
      <c r="F104" s="19"/>
      <c r="G104" s="19"/>
      <c r="H104" s="47"/>
      <c r="I104" s="28" t="s">
        <v>75</v>
      </c>
      <c r="J104" s="19" t="s">
        <v>68</v>
      </c>
      <c r="K104" s="44">
        <v>0</v>
      </c>
      <c r="L104" s="19"/>
      <c r="M104" s="19"/>
      <c r="N104" s="19" t="s">
        <v>70</v>
      </c>
      <c r="O104" s="18">
        <v>0</v>
      </c>
      <c r="P104" s="18"/>
      <c r="Q104" s="18"/>
      <c r="R104" s="18"/>
      <c r="S104" s="133">
        <v>1</v>
      </c>
      <c r="T104" s="19"/>
      <c r="U104" s="19"/>
      <c r="V104" s="19"/>
      <c r="W104" s="19"/>
      <c r="X104" s="369"/>
      <c r="Y104" s="348">
        <v>2</v>
      </c>
      <c r="Z104" s="399"/>
      <c r="AA104" s="399"/>
      <c r="AB104" s="399"/>
      <c r="AC104" s="399"/>
      <c r="AD104" s="18" t="s">
        <v>95</v>
      </c>
      <c r="AE104" s="18" t="s">
        <v>112</v>
      </c>
      <c r="AF104" s="19"/>
      <c r="AG104" s="19"/>
      <c r="AH104" s="28"/>
      <c r="AI104" s="28"/>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6"/>
      <c r="BK104" s="146"/>
      <c r="BL104" s="146"/>
      <c r="BM104" s="146"/>
      <c r="BN104" s="146"/>
      <c r="BO104" s="146"/>
      <c r="BP104" s="146"/>
      <c r="BQ104" s="146"/>
      <c r="BR104" s="146"/>
      <c r="BS104" s="146"/>
      <c r="BT104" s="146"/>
      <c r="BU104" s="165"/>
      <c r="BV104" s="165"/>
      <c r="BW104" s="165"/>
      <c r="BX104" s="165"/>
      <c r="BY104" s="165"/>
      <c r="BZ104" s="165"/>
      <c r="CA104" s="165"/>
      <c r="CB104" s="172"/>
      <c r="CC104" s="172"/>
      <c r="CD104" s="165"/>
      <c r="CE104" s="165"/>
      <c r="CF104" s="165"/>
      <c r="CG104" s="165"/>
      <c r="CH104" s="380"/>
      <c r="CI104" s="380"/>
      <c r="CJ104" s="426"/>
      <c r="CK104" s="434"/>
      <c r="CL104" s="434"/>
      <c r="CM104" s="455"/>
      <c r="CN104" s="484"/>
      <c r="CO104" s="485"/>
      <c r="CP104" s="500"/>
      <c r="CQ104" s="380"/>
      <c r="CR104" s="380"/>
      <c r="CS104" s="380"/>
      <c r="CT104" s="426"/>
      <c r="CU104" s="426"/>
      <c r="CV104" s="426"/>
      <c r="CW104" s="426"/>
      <c r="CX104" s="426"/>
      <c r="CY104" s="426"/>
      <c r="CZ104" s="512"/>
      <c r="DA104" s="475"/>
      <c r="DB104" s="80"/>
      <c r="DE104" s="1"/>
      <c r="DI104" s="447"/>
    </row>
    <row r="105" spans="1:115" ht="101.5" hidden="1" x14ac:dyDescent="0.35">
      <c r="A105" s="105" t="s">
        <v>350</v>
      </c>
      <c r="B105" s="106" t="s">
        <v>428</v>
      </c>
      <c r="C105" s="107">
        <v>20230103</v>
      </c>
      <c r="D105" s="107" t="s">
        <v>429</v>
      </c>
      <c r="E105" s="19"/>
      <c r="F105" s="19"/>
      <c r="G105" s="19"/>
      <c r="H105" s="47"/>
      <c r="I105" s="28" t="s">
        <v>75</v>
      </c>
      <c r="J105" s="19" t="s">
        <v>68</v>
      </c>
      <c r="K105" s="44">
        <v>0</v>
      </c>
      <c r="L105" s="19"/>
      <c r="M105" s="19"/>
      <c r="N105" s="19" t="s">
        <v>70</v>
      </c>
      <c r="O105" s="18">
        <v>0</v>
      </c>
      <c r="P105" s="18"/>
      <c r="Q105" s="18"/>
      <c r="R105" s="18"/>
      <c r="S105" s="133">
        <v>1</v>
      </c>
      <c r="T105" s="19"/>
      <c r="U105" s="19"/>
      <c r="V105" s="19"/>
      <c r="W105" s="19"/>
      <c r="X105" s="369"/>
      <c r="Y105" s="348">
        <v>1</v>
      </c>
      <c r="Z105" s="399"/>
      <c r="AA105" s="399"/>
      <c r="AB105" s="399"/>
      <c r="AC105" s="399"/>
      <c r="AD105" s="18" t="s">
        <v>95</v>
      </c>
      <c r="AE105" s="19" t="s">
        <v>114</v>
      </c>
      <c r="AF105" s="19"/>
      <c r="AG105" s="19"/>
      <c r="AH105" s="28"/>
      <c r="AI105" s="28"/>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6"/>
      <c r="BK105" s="146"/>
      <c r="BL105" s="146"/>
      <c r="BM105" s="146"/>
      <c r="BN105" s="146"/>
      <c r="BO105" s="146"/>
      <c r="BP105" s="146"/>
      <c r="BQ105" s="146"/>
      <c r="BR105" s="146"/>
      <c r="BS105" s="146"/>
      <c r="BT105" s="146"/>
      <c r="BU105" s="165"/>
      <c r="BV105" s="165"/>
      <c r="BW105" s="165"/>
      <c r="BX105" s="165"/>
      <c r="BY105" s="165"/>
      <c r="BZ105" s="165"/>
      <c r="CA105" s="165"/>
      <c r="CB105" s="172"/>
      <c r="CC105" s="172"/>
      <c r="CD105" s="165"/>
      <c r="CE105" s="165"/>
      <c r="CF105" s="165"/>
      <c r="CG105" s="165"/>
      <c r="CH105" s="380"/>
      <c r="CI105" s="380"/>
      <c r="CJ105" s="426"/>
      <c r="CK105" s="434"/>
      <c r="CL105" s="434"/>
      <c r="CM105" s="455"/>
      <c r="CN105" s="484"/>
      <c r="CO105" s="485"/>
      <c r="CP105" s="500"/>
      <c r="CQ105" s="380"/>
      <c r="CR105" s="380"/>
      <c r="CS105" s="380"/>
      <c r="CT105" s="426"/>
      <c r="CU105" s="426"/>
      <c r="CV105" s="426"/>
      <c r="CW105" s="426"/>
      <c r="CX105" s="426"/>
      <c r="CY105" s="426"/>
      <c r="CZ105" s="512"/>
      <c r="DA105" s="475"/>
      <c r="DB105" s="80"/>
      <c r="DE105" s="1"/>
      <c r="DI105" s="447"/>
    </row>
    <row r="106" spans="1:115" ht="116" hidden="1" x14ac:dyDescent="0.35">
      <c r="A106" s="105" t="s">
        <v>350</v>
      </c>
      <c r="B106" s="106" t="s">
        <v>430</v>
      </c>
      <c r="C106" s="107">
        <v>20230104</v>
      </c>
      <c r="D106" s="112" t="s">
        <v>431</v>
      </c>
      <c r="E106" s="19"/>
      <c r="F106" s="19"/>
      <c r="G106" s="19"/>
      <c r="H106" s="47"/>
      <c r="I106" s="30" t="s">
        <v>75</v>
      </c>
      <c r="J106" s="19" t="s">
        <v>68</v>
      </c>
      <c r="K106" s="43" t="s">
        <v>69</v>
      </c>
      <c r="L106" s="19"/>
      <c r="M106" s="19"/>
      <c r="N106" s="19" t="s">
        <v>70</v>
      </c>
      <c r="O106" s="20">
        <v>0</v>
      </c>
      <c r="P106" s="20"/>
      <c r="Q106" s="20"/>
      <c r="R106" s="20"/>
      <c r="S106" s="133">
        <v>801</v>
      </c>
      <c r="T106" s="19"/>
      <c r="U106" s="19"/>
      <c r="V106" s="19"/>
      <c r="W106" s="19"/>
      <c r="X106" s="369"/>
      <c r="Y106" s="348">
        <v>0</v>
      </c>
      <c r="Z106" s="399"/>
      <c r="AA106" s="399"/>
      <c r="AB106" s="399"/>
      <c r="AC106" s="399"/>
      <c r="AD106" s="20" t="s">
        <v>71</v>
      </c>
      <c r="AE106" s="21" t="s">
        <v>419</v>
      </c>
      <c r="AF106" s="19"/>
      <c r="AG106" s="19"/>
      <c r="AH106" s="28"/>
      <c r="AI106" s="28"/>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6"/>
      <c r="BK106" s="146"/>
      <c r="BL106" s="146"/>
      <c r="BM106" s="146"/>
      <c r="BN106" s="146"/>
      <c r="BO106" s="146"/>
      <c r="BP106" s="146"/>
      <c r="BQ106" s="146"/>
      <c r="BR106" s="146"/>
      <c r="BS106" s="146"/>
      <c r="BT106" s="146"/>
      <c r="BU106" s="165"/>
      <c r="BV106" s="165"/>
      <c r="BW106" s="165"/>
      <c r="BX106" s="165"/>
      <c r="BY106" s="165"/>
      <c r="BZ106" s="165"/>
      <c r="CA106" s="165"/>
      <c r="CB106" s="172"/>
      <c r="CC106" s="172"/>
      <c r="CD106" s="165"/>
      <c r="CE106" s="165"/>
      <c r="CF106" s="165"/>
      <c r="CG106" s="165"/>
      <c r="CH106" s="380"/>
      <c r="CI106" s="380"/>
      <c r="CJ106" s="426"/>
      <c r="CK106" s="434"/>
      <c r="CL106" s="434"/>
      <c r="CM106" s="455"/>
      <c r="CN106" s="484"/>
      <c r="CO106" s="485"/>
      <c r="CP106" s="500"/>
      <c r="CQ106" s="380"/>
      <c r="CR106" s="380"/>
      <c r="CS106" s="380"/>
      <c r="CT106" s="426"/>
      <c r="CU106" s="426"/>
      <c r="CV106" s="426"/>
      <c r="CW106" s="426"/>
      <c r="CX106" s="426"/>
      <c r="CY106" s="426"/>
      <c r="CZ106" s="512"/>
      <c r="DA106" s="475"/>
      <c r="DB106" s="80"/>
      <c r="DE106" s="1"/>
      <c r="DI106" s="447"/>
    </row>
    <row r="107" spans="1:115" ht="87" hidden="1" x14ac:dyDescent="0.35">
      <c r="A107" s="105" t="s">
        <v>350</v>
      </c>
      <c r="B107" s="106" t="s">
        <v>432</v>
      </c>
      <c r="C107" s="107">
        <v>20230105</v>
      </c>
      <c r="D107" s="107" t="s">
        <v>433</v>
      </c>
      <c r="E107" s="19"/>
      <c r="F107" s="19"/>
      <c r="G107" s="19"/>
      <c r="H107" s="47"/>
      <c r="I107" s="28" t="s">
        <v>75</v>
      </c>
      <c r="J107" s="19" t="s">
        <v>68</v>
      </c>
      <c r="K107" s="44">
        <v>0</v>
      </c>
      <c r="L107" s="19"/>
      <c r="M107" s="19"/>
      <c r="N107" s="19" t="s">
        <v>70</v>
      </c>
      <c r="O107" s="18">
        <v>25</v>
      </c>
      <c r="P107" s="18"/>
      <c r="Q107" s="18"/>
      <c r="R107" s="18"/>
      <c r="S107" s="133">
        <v>25</v>
      </c>
      <c r="T107" s="19"/>
      <c r="U107" s="19"/>
      <c r="V107" s="19"/>
      <c r="W107" s="19"/>
      <c r="X107" s="369"/>
      <c r="Y107" s="348">
        <v>25</v>
      </c>
      <c r="Z107" s="399"/>
      <c r="AA107" s="399"/>
      <c r="AB107" s="399"/>
      <c r="AC107" s="399"/>
      <c r="AD107" s="18" t="s">
        <v>71</v>
      </c>
      <c r="AE107" s="18" t="s">
        <v>123</v>
      </c>
      <c r="AF107" s="19"/>
      <c r="AG107" s="19"/>
      <c r="AH107" s="28"/>
      <c r="AI107" s="28"/>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6"/>
      <c r="BK107" s="146"/>
      <c r="BL107" s="146"/>
      <c r="BM107" s="146"/>
      <c r="BN107" s="146"/>
      <c r="BO107" s="146"/>
      <c r="BP107" s="146"/>
      <c r="BQ107" s="146"/>
      <c r="BR107" s="146"/>
      <c r="BS107" s="146"/>
      <c r="BT107" s="146"/>
      <c r="BU107" s="165"/>
      <c r="BV107" s="165"/>
      <c r="BW107" s="165"/>
      <c r="BX107" s="165"/>
      <c r="BY107" s="165"/>
      <c r="BZ107" s="165"/>
      <c r="CA107" s="165"/>
      <c r="CB107" s="172"/>
      <c r="CC107" s="172"/>
      <c r="CD107" s="165"/>
      <c r="CE107" s="165"/>
      <c r="CF107" s="165"/>
      <c r="CG107" s="165"/>
      <c r="CH107" s="380"/>
      <c r="CI107" s="380"/>
      <c r="CJ107" s="426"/>
      <c r="CK107" s="434"/>
      <c r="CL107" s="434"/>
      <c r="CM107" s="455"/>
      <c r="CN107" s="484"/>
      <c r="CO107" s="485"/>
      <c r="CP107" s="500"/>
      <c r="CQ107" s="380"/>
      <c r="CR107" s="380"/>
      <c r="CS107" s="380"/>
      <c r="CT107" s="426"/>
      <c r="CU107" s="426"/>
      <c r="CV107" s="426"/>
      <c r="CW107" s="426"/>
      <c r="CX107" s="426"/>
      <c r="CY107" s="426"/>
      <c r="CZ107" s="512"/>
      <c r="DA107" s="475"/>
      <c r="DB107" s="80"/>
      <c r="DE107" s="1"/>
      <c r="DI107" s="447"/>
    </row>
    <row r="108" spans="1:115" ht="290" hidden="1" x14ac:dyDescent="0.35">
      <c r="A108" s="105" t="s">
        <v>350</v>
      </c>
      <c r="B108" s="106" t="s">
        <v>434</v>
      </c>
      <c r="C108" s="107">
        <v>20230106</v>
      </c>
      <c r="D108" s="107" t="s">
        <v>435</v>
      </c>
      <c r="E108" s="19"/>
      <c r="F108" s="19"/>
      <c r="G108" s="19"/>
      <c r="H108" s="47"/>
      <c r="I108" s="28" t="s">
        <v>75</v>
      </c>
      <c r="J108" s="19" t="s">
        <v>68</v>
      </c>
      <c r="K108" s="44">
        <v>0</v>
      </c>
      <c r="L108" s="19"/>
      <c r="M108" s="19"/>
      <c r="N108" s="19" t="s">
        <v>70</v>
      </c>
      <c r="O108" s="18">
        <v>1</v>
      </c>
      <c r="P108" s="18"/>
      <c r="Q108" s="18"/>
      <c r="R108" s="18"/>
      <c r="S108" s="133">
        <v>0</v>
      </c>
      <c r="T108" s="19"/>
      <c r="U108" s="19"/>
      <c r="V108" s="19"/>
      <c r="W108" s="19"/>
      <c r="X108" s="369"/>
      <c r="Y108" s="348">
        <v>0</v>
      </c>
      <c r="Z108" s="399"/>
      <c r="AA108" s="399"/>
      <c r="AB108" s="399"/>
      <c r="AC108" s="399"/>
      <c r="AD108" s="18" t="s">
        <v>95</v>
      </c>
      <c r="AE108" s="19" t="s">
        <v>114</v>
      </c>
      <c r="AF108" s="19"/>
      <c r="AG108" s="19"/>
      <c r="AH108" s="28"/>
      <c r="AI108" s="28"/>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6"/>
      <c r="BK108" s="146"/>
      <c r="BL108" s="146"/>
      <c r="BM108" s="146"/>
      <c r="BN108" s="146"/>
      <c r="BO108" s="146"/>
      <c r="BP108" s="146"/>
      <c r="BQ108" s="146"/>
      <c r="BR108" s="146"/>
      <c r="BS108" s="146"/>
      <c r="BT108" s="146"/>
      <c r="BU108" s="165"/>
      <c r="BV108" s="165"/>
      <c r="BW108" s="165"/>
      <c r="BX108" s="165"/>
      <c r="BY108" s="165"/>
      <c r="BZ108" s="165"/>
      <c r="CA108" s="165"/>
      <c r="CB108" s="172"/>
      <c r="CC108" s="172"/>
      <c r="CD108" s="165"/>
      <c r="CE108" s="165"/>
      <c r="CF108" s="165"/>
      <c r="CG108" s="165"/>
      <c r="CH108" s="380"/>
      <c r="CI108" s="380"/>
      <c r="CJ108" s="426"/>
      <c r="CK108" s="434"/>
      <c r="CL108" s="434"/>
      <c r="CM108" s="455"/>
      <c r="CN108" s="484"/>
      <c r="CO108" s="485"/>
      <c r="CP108" s="500"/>
      <c r="CQ108" s="380"/>
      <c r="CR108" s="380"/>
      <c r="CS108" s="380"/>
      <c r="CT108" s="426"/>
      <c r="CU108" s="426"/>
      <c r="CV108" s="426"/>
      <c r="CW108" s="426"/>
      <c r="CX108" s="426"/>
      <c r="CY108" s="426"/>
      <c r="CZ108" s="512"/>
      <c r="DA108" s="475"/>
      <c r="DB108" s="80"/>
      <c r="DE108" s="1"/>
      <c r="DI108" s="447"/>
    </row>
    <row r="109" spans="1:115" ht="174" hidden="1" x14ac:dyDescent="0.35">
      <c r="A109" s="105" t="s">
        <v>350</v>
      </c>
      <c r="B109" s="106" t="s">
        <v>436</v>
      </c>
      <c r="C109" s="107">
        <v>20230107</v>
      </c>
      <c r="D109" s="107" t="s">
        <v>437</v>
      </c>
      <c r="E109" s="19"/>
      <c r="F109" s="19"/>
      <c r="G109" s="19"/>
      <c r="H109" s="47"/>
      <c r="I109" s="21" t="s">
        <v>101</v>
      </c>
      <c r="J109" s="19" t="s">
        <v>68</v>
      </c>
      <c r="K109" s="48">
        <v>0</v>
      </c>
      <c r="L109" s="19"/>
      <c r="M109" s="19"/>
      <c r="N109" s="19" t="s">
        <v>70</v>
      </c>
      <c r="O109" s="21">
        <v>80</v>
      </c>
      <c r="P109" s="21"/>
      <c r="Q109" s="21"/>
      <c r="R109" s="21"/>
      <c r="S109" s="133">
        <v>240</v>
      </c>
      <c r="T109" s="19"/>
      <c r="U109" s="19"/>
      <c r="V109" s="19"/>
      <c r="W109" s="19"/>
      <c r="X109" s="369"/>
      <c r="Y109" s="348">
        <v>265</v>
      </c>
      <c r="Z109" s="399"/>
      <c r="AA109" s="399"/>
      <c r="AB109" s="399"/>
      <c r="AC109" s="399"/>
      <c r="AD109" s="20" t="s">
        <v>438</v>
      </c>
      <c r="AE109" s="20" t="s">
        <v>439</v>
      </c>
      <c r="AF109" s="19"/>
      <c r="AG109" s="19"/>
      <c r="AH109" s="28"/>
      <c r="AI109" s="28"/>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6"/>
      <c r="BK109" s="146"/>
      <c r="BL109" s="146"/>
      <c r="BM109" s="146"/>
      <c r="BN109" s="146"/>
      <c r="BO109" s="146"/>
      <c r="BP109" s="146"/>
      <c r="BQ109" s="146"/>
      <c r="BR109" s="146"/>
      <c r="BS109" s="146"/>
      <c r="BT109" s="146"/>
      <c r="BU109" s="165"/>
      <c r="BV109" s="165"/>
      <c r="BW109" s="165"/>
      <c r="BX109" s="165"/>
      <c r="BY109" s="165"/>
      <c r="BZ109" s="165"/>
      <c r="CA109" s="165"/>
      <c r="CB109" s="172"/>
      <c r="CC109" s="172"/>
      <c r="CD109" s="165"/>
      <c r="CE109" s="165"/>
      <c r="CF109" s="165"/>
      <c r="CG109" s="165"/>
      <c r="CH109" s="380"/>
      <c r="CI109" s="380"/>
      <c r="CJ109" s="426"/>
      <c r="CK109" s="434"/>
      <c r="CL109" s="434"/>
      <c r="CM109" s="455"/>
      <c r="CN109" s="484"/>
      <c r="CO109" s="485"/>
      <c r="CP109" s="500"/>
      <c r="CQ109" s="380"/>
      <c r="CR109" s="380"/>
      <c r="CS109" s="380"/>
      <c r="CT109" s="426"/>
      <c r="CU109" s="426"/>
      <c r="CV109" s="426"/>
      <c r="CW109" s="426"/>
      <c r="CX109" s="426"/>
      <c r="CY109" s="426"/>
      <c r="CZ109" s="512"/>
      <c r="DA109" s="475"/>
      <c r="DB109" s="80"/>
      <c r="DE109" s="1"/>
      <c r="DI109" s="447"/>
    </row>
    <row r="110" spans="1:115" ht="174" hidden="1" x14ac:dyDescent="0.35">
      <c r="A110" s="105" t="s">
        <v>350</v>
      </c>
      <c r="B110" s="106" t="s">
        <v>436</v>
      </c>
      <c r="C110" s="107">
        <v>20230108</v>
      </c>
      <c r="D110" s="107" t="s">
        <v>440</v>
      </c>
      <c r="E110" s="19"/>
      <c r="F110" s="19"/>
      <c r="G110" s="19"/>
      <c r="H110" s="47"/>
      <c r="I110" s="21" t="s">
        <v>101</v>
      </c>
      <c r="J110" s="19" t="s">
        <v>68</v>
      </c>
      <c r="K110" s="48">
        <v>0</v>
      </c>
      <c r="L110" s="19"/>
      <c r="M110" s="19"/>
      <c r="N110" s="19" t="s">
        <v>70</v>
      </c>
      <c r="O110" s="21">
        <v>30</v>
      </c>
      <c r="P110" s="21"/>
      <c r="Q110" s="21"/>
      <c r="R110" s="21"/>
      <c r="S110" s="133">
        <v>35</v>
      </c>
      <c r="T110" s="19"/>
      <c r="U110" s="19"/>
      <c r="V110" s="19"/>
      <c r="W110" s="19"/>
      <c r="X110" s="369"/>
      <c r="Y110" s="348">
        <v>40</v>
      </c>
      <c r="Z110" s="399"/>
      <c r="AA110" s="399"/>
      <c r="AB110" s="399"/>
      <c r="AC110" s="399"/>
      <c r="AD110" s="20" t="s">
        <v>438</v>
      </c>
      <c r="AE110" s="20" t="s">
        <v>439</v>
      </c>
      <c r="AF110" s="19"/>
      <c r="AG110" s="19"/>
      <c r="AH110" s="28"/>
      <c r="AI110" s="28"/>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6"/>
      <c r="BK110" s="146"/>
      <c r="BL110" s="146"/>
      <c r="BM110" s="146"/>
      <c r="BN110" s="146"/>
      <c r="BO110" s="146"/>
      <c r="BP110" s="146"/>
      <c r="BQ110" s="146"/>
      <c r="BR110" s="146"/>
      <c r="BS110" s="146"/>
      <c r="BT110" s="146"/>
      <c r="BU110" s="165"/>
      <c r="BV110" s="165"/>
      <c r="BW110" s="165"/>
      <c r="BX110" s="165"/>
      <c r="BY110" s="165"/>
      <c r="BZ110" s="165"/>
      <c r="CA110" s="165"/>
      <c r="CB110" s="172"/>
      <c r="CC110" s="172"/>
      <c r="CD110" s="165"/>
      <c r="CE110" s="165"/>
      <c r="CF110" s="165"/>
      <c r="CG110" s="165"/>
      <c r="CH110" s="380"/>
      <c r="CI110" s="380"/>
      <c r="CJ110" s="426"/>
      <c r="CK110" s="434"/>
      <c r="CL110" s="434"/>
      <c r="CM110" s="455"/>
      <c r="CN110" s="484"/>
      <c r="CO110" s="485"/>
      <c r="CP110" s="500"/>
      <c r="CQ110" s="380"/>
      <c r="CR110" s="380"/>
      <c r="CS110" s="380"/>
      <c r="CT110" s="426"/>
      <c r="CU110" s="426"/>
      <c r="CV110" s="426"/>
      <c r="CW110" s="426"/>
      <c r="CX110" s="426"/>
      <c r="CY110" s="426"/>
      <c r="CZ110" s="512"/>
      <c r="DA110" s="475"/>
      <c r="DB110" s="80"/>
      <c r="DE110" s="1"/>
      <c r="DI110" s="447"/>
    </row>
    <row r="111" spans="1:115" ht="145" hidden="1" x14ac:dyDescent="0.35">
      <c r="A111" s="105" t="s">
        <v>441</v>
      </c>
      <c r="B111" s="109" t="s">
        <v>442</v>
      </c>
      <c r="C111" s="107">
        <v>20230109</v>
      </c>
      <c r="D111" s="112" t="s">
        <v>443</v>
      </c>
      <c r="E111" s="19"/>
      <c r="F111" s="19"/>
      <c r="G111" s="19"/>
      <c r="H111" s="47"/>
      <c r="I111" s="121" t="s">
        <v>444</v>
      </c>
      <c r="J111" s="19" t="s">
        <v>68</v>
      </c>
      <c r="K111" s="43" t="s">
        <v>445</v>
      </c>
      <c r="L111" s="19"/>
      <c r="M111" s="19"/>
      <c r="N111" s="19" t="s">
        <v>70</v>
      </c>
      <c r="O111" s="121" t="s">
        <v>98</v>
      </c>
      <c r="P111" s="121"/>
      <c r="Q111" s="121"/>
      <c r="R111" s="121"/>
      <c r="S111" s="133" t="s">
        <v>98</v>
      </c>
      <c r="T111" s="19"/>
      <c r="U111" s="19"/>
      <c r="V111" s="19"/>
      <c r="W111" s="19"/>
      <c r="X111" s="369"/>
      <c r="Y111" s="348" t="s">
        <v>98</v>
      </c>
      <c r="Z111" s="399"/>
      <c r="AA111" s="399"/>
      <c r="AB111" s="399"/>
      <c r="AC111" s="399"/>
      <c r="AD111" s="121" t="s">
        <v>161</v>
      </c>
      <c r="AE111" s="121" t="s">
        <v>155</v>
      </c>
      <c r="AF111" s="19"/>
      <c r="AG111" s="19"/>
      <c r="AH111" s="28"/>
      <c r="AI111" s="28"/>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6"/>
      <c r="BK111" s="146"/>
      <c r="BL111" s="146"/>
      <c r="BM111" s="146"/>
      <c r="BN111" s="146"/>
      <c r="BO111" s="146"/>
      <c r="BP111" s="146"/>
      <c r="BQ111" s="146"/>
      <c r="BR111" s="146"/>
      <c r="BS111" s="146"/>
      <c r="BT111" s="146"/>
      <c r="BU111" s="165"/>
      <c r="BV111" s="165"/>
      <c r="BW111" s="165"/>
      <c r="BX111" s="165"/>
      <c r="BY111" s="165"/>
      <c r="BZ111" s="165"/>
      <c r="CA111" s="165"/>
      <c r="CB111" s="172"/>
      <c r="CC111" s="172"/>
      <c r="CD111" s="165"/>
      <c r="CE111" s="165"/>
      <c r="CF111" s="165"/>
      <c r="CG111" s="165"/>
      <c r="CH111" s="380"/>
      <c r="CI111" s="380"/>
      <c r="CJ111" s="426"/>
      <c r="CK111" s="434"/>
      <c r="CL111" s="434"/>
      <c r="CM111" s="455"/>
      <c r="CN111" s="484"/>
      <c r="CO111" s="485"/>
      <c r="CP111" s="500"/>
      <c r="CQ111" s="380"/>
      <c r="CR111" s="380"/>
      <c r="CS111" s="380"/>
      <c r="CT111" s="426"/>
      <c r="CU111" s="426"/>
      <c r="CV111" s="426"/>
      <c r="CW111" s="426"/>
      <c r="CX111" s="426"/>
      <c r="CY111" s="426"/>
      <c r="CZ111" s="512"/>
      <c r="DA111" s="475"/>
      <c r="DB111" s="80"/>
      <c r="DE111" s="1"/>
      <c r="DI111" s="447"/>
    </row>
    <row r="112" spans="1:115" ht="145" hidden="1" x14ac:dyDescent="0.35">
      <c r="A112" s="105" t="s">
        <v>441</v>
      </c>
      <c r="B112" s="109" t="s">
        <v>442</v>
      </c>
      <c r="C112" s="107">
        <v>20230110</v>
      </c>
      <c r="D112" s="112" t="s">
        <v>446</v>
      </c>
      <c r="E112" s="19"/>
      <c r="F112" s="19"/>
      <c r="G112" s="19"/>
      <c r="H112" s="47"/>
      <c r="I112" s="120" t="s">
        <v>67</v>
      </c>
      <c r="J112" s="19" t="s">
        <v>68</v>
      </c>
      <c r="K112" s="43" t="s">
        <v>98</v>
      </c>
      <c r="L112" s="19"/>
      <c r="M112" s="19"/>
      <c r="N112" s="19" t="s">
        <v>70</v>
      </c>
      <c r="O112" s="127">
        <v>0.1</v>
      </c>
      <c r="P112" s="127"/>
      <c r="Q112" s="127"/>
      <c r="R112" s="127"/>
      <c r="S112" s="133">
        <v>0.1</v>
      </c>
      <c r="T112" s="19"/>
      <c r="U112" s="19"/>
      <c r="V112" s="19"/>
      <c r="W112" s="19"/>
      <c r="X112" s="369"/>
      <c r="Y112" s="348">
        <v>0.1</v>
      </c>
      <c r="Z112" s="399"/>
      <c r="AA112" s="399"/>
      <c r="AB112" s="399"/>
      <c r="AC112" s="399"/>
      <c r="AD112" s="121" t="s">
        <v>418</v>
      </c>
      <c r="AE112" s="121" t="s">
        <v>123</v>
      </c>
      <c r="AF112" s="19"/>
      <c r="AG112" s="19"/>
      <c r="AH112" s="28"/>
      <c r="AI112" s="28"/>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6"/>
      <c r="BK112" s="146"/>
      <c r="BL112" s="146"/>
      <c r="BM112" s="146"/>
      <c r="BN112" s="146"/>
      <c r="BO112" s="146"/>
      <c r="BP112" s="146"/>
      <c r="BQ112" s="146"/>
      <c r="BR112" s="146"/>
      <c r="BS112" s="146"/>
      <c r="BT112" s="146"/>
      <c r="BU112" s="165"/>
      <c r="BV112" s="165"/>
      <c r="BW112" s="165"/>
      <c r="BX112" s="165"/>
      <c r="BY112" s="165"/>
      <c r="BZ112" s="165"/>
      <c r="CA112" s="165"/>
      <c r="CB112" s="172"/>
      <c r="CC112" s="172"/>
      <c r="CD112" s="165"/>
      <c r="CE112" s="165"/>
      <c r="CF112" s="165"/>
      <c r="CG112" s="165"/>
      <c r="CH112" s="380"/>
      <c r="CI112" s="380"/>
      <c r="CJ112" s="426"/>
      <c r="CK112" s="434"/>
      <c r="CL112" s="434"/>
      <c r="CM112" s="455"/>
      <c r="CN112" s="484"/>
      <c r="CO112" s="485"/>
      <c r="CP112" s="500"/>
      <c r="CQ112" s="380"/>
      <c r="CR112" s="380"/>
      <c r="CS112" s="380"/>
      <c r="CT112" s="426"/>
      <c r="CU112" s="426"/>
      <c r="CV112" s="426"/>
      <c r="CW112" s="426"/>
      <c r="CX112" s="426"/>
      <c r="CY112" s="426"/>
      <c r="CZ112" s="512"/>
      <c r="DA112" s="475"/>
      <c r="DB112" s="80"/>
      <c r="DE112" s="1"/>
      <c r="DI112" s="447"/>
    </row>
    <row r="113" spans="1:113" ht="72.5" hidden="1" x14ac:dyDescent="0.35">
      <c r="A113" s="105" t="s">
        <v>441</v>
      </c>
      <c r="B113" s="106" t="s">
        <v>447</v>
      </c>
      <c r="C113" s="107">
        <v>20230111</v>
      </c>
      <c r="D113" s="107" t="s">
        <v>448</v>
      </c>
      <c r="E113" s="19"/>
      <c r="F113" s="19"/>
      <c r="G113" s="19"/>
      <c r="H113" s="47"/>
      <c r="I113" s="28" t="s">
        <v>75</v>
      </c>
      <c r="J113" s="19" t="s">
        <v>68</v>
      </c>
      <c r="K113" s="44" t="s">
        <v>69</v>
      </c>
      <c r="L113" s="19"/>
      <c r="M113" s="19"/>
      <c r="N113" s="19" t="s">
        <v>70</v>
      </c>
      <c r="O113" s="18">
        <v>20</v>
      </c>
      <c r="P113" s="18"/>
      <c r="Q113" s="18"/>
      <c r="R113" s="18"/>
      <c r="S113" s="133">
        <v>20</v>
      </c>
      <c r="T113" s="19"/>
      <c r="U113" s="19"/>
      <c r="V113" s="19"/>
      <c r="W113" s="19"/>
      <c r="X113" s="369"/>
      <c r="Y113" s="348">
        <v>20</v>
      </c>
      <c r="Z113" s="399"/>
      <c r="AA113" s="399"/>
      <c r="AB113" s="399"/>
      <c r="AC113" s="399"/>
      <c r="AD113" s="18" t="s">
        <v>418</v>
      </c>
      <c r="AE113" s="18" t="s">
        <v>72</v>
      </c>
      <c r="AF113" s="19"/>
      <c r="AG113" s="19"/>
      <c r="AH113" s="28"/>
      <c r="AI113" s="28"/>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6"/>
      <c r="BK113" s="146"/>
      <c r="BL113" s="146"/>
      <c r="BM113" s="146"/>
      <c r="BN113" s="146"/>
      <c r="BO113" s="146"/>
      <c r="BP113" s="146"/>
      <c r="BQ113" s="146"/>
      <c r="BR113" s="146"/>
      <c r="BS113" s="146"/>
      <c r="BT113" s="146"/>
      <c r="BU113" s="165"/>
      <c r="BV113" s="165"/>
      <c r="BW113" s="165"/>
      <c r="BX113" s="165"/>
      <c r="BY113" s="165"/>
      <c r="BZ113" s="165"/>
      <c r="CA113" s="165"/>
      <c r="CB113" s="172"/>
      <c r="CC113" s="172"/>
      <c r="CD113" s="165"/>
      <c r="CE113" s="165"/>
      <c r="CF113" s="165"/>
      <c r="CG113" s="165"/>
      <c r="CH113" s="380"/>
      <c r="CI113" s="380"/>
      <c r="CJ113" s="426"/>
      <c r="CK113" s="434"/>
      <c r="CL113" s="434"/>
      <c r="CM113" s="455"/>
      <c r="CN113" s="484"/>
      <c r="CO113" s="485"/>
      <c r="CP113" s="500"/>
      <c r="CQ113" s="380"/>
      <c r="CR113" s="380"/>
      <c r="CS113" s="380"/>
      <c r="CT113" s="426"/>
      <c r="CU113" s="426"/>
      <c r="CV113" s="426"/>
      <c r="CW113" s="426"/>
      <c r="CX113" s="426"/>
      <c r="CY113" s="426"/>
      <c r="CZ113" s="512"/>
      <c r="DA113" s="475"/>
      <c r="DB113" s="80"/>
      <c r="DE113" s="1"/>
      <c r="DI113" s="447"/>
    </row>
    <row r="114" spans="1:113" ht="72.5" hidden="1" x14ac:dyDescent="0.35">
      <c r="A114" s="105" t="s">
        <v>441</v>
      </c>
      <c r="B114" s="106" t="s">
        <v>449</v>
      </c>
      <c r="C114" s="107">
        <v>20230112</v>
      </c>
      <c r="D114" s="107" t="s">
        <v>450</v>
      </c>
      <c r="E114" s="19"/>
      <c r="F114" s="19"/>
      <c r="G114" s="19"/>
      <c r="H114" s="47"/>
      <c r="I114" s="28" t="s">
        <v>75</v>
      </c>
      <c r="J114" s="19" t="s">
        <v>68</v>
      </c>
      <c r="K114" s="44">
        <v>12</v>
      </c>
      <c r="L114" s="19"/>
      <c r="M114" s="19"/>
      <c r="N114" s="19" t="s">
        <v>70</v>
      </c>
      <c r="O114" s="18">
        <v>12</v>
      </c>
      <c r="P114" s="18"/>
      <c r="Q114" s="18"/>
      <c r="R114" s="18"/>
      <c r="S114" s="133">
        <v>12</v>
      </c>
      <c r="T114" s="19"/>
      <c r="U114" s="19"/>
      <c r="V114" s="19"/>
      <c r="W114" s="19"/>
      <c r="X114" s="369"/>
      <c r="Y114" s="348">
        <v>12</v>
      </c>
      <c r="Z114" s="399"/>
      <c r="AA114" s="399"/>
      <c r="AB114" s="399"/>
      <c r="AC114" s="399"/>
      <c r="AD114" s="18" t="s">
        <v>418</v>
      </c>
      <c r="AE114" s="18" t="s">
        <v>72</v>
      </c>
      <c r="AF114" s="19"/>
      <c r="AG114" s="19"/>
      <c r="AH114" s="28"/>
      <c r="AI114" s="28"/>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6"/>
      <c r="BK114" s="146"/>
      <c r="BL114" s="146"/>
      <c r="BM114" s="146"/>
      <c r="BN114" s="146"/>
      <c r="BO114" s="146"/>
      <c r="BP114" s="146"/>
      <c r="BQ114" s="146"/>
      <c r="BR114" s="146"/>
      <c r="BS114" s="146"/>
      <c r="BT114" s="146"/>
      <c r="BU114" s="165"/>
      <c r="BV114" s="165"/>
      <c r="BW114" s="165"/>
      <c r="BX114" s="165"/>
      <c r="BY114" s="165"/>
      <c r="BZ114" s="165"/>
      <c r="CA114" s="165"/>
      <c r="CB114" s="172"/>
      <c r="CC114" s="172"/>
      <c r="CD114" s="165"/>
      <c r="CE114" s="165"/>
      <c r="CF114" s="165"/>
      <c r="CG114" s="165"/>
      <c r="CH114" s="380"/>
      <c r="CI114" s="380"/>
      <c r="CJ114" s="426"/>
      <c r="CK114" s="434"/>
      <c r="CL114" s="434"/>
      <c r="CM114" s="455"/>
      <c r="CN114" s="484"/>
      <c r="CO114" s="485"/>
      <c r="CP114" s="500"/>
      <c r="CQ114" s="380"/>
      <c r="CR114" s="380"/>
      <c r="CS114" s="380"/>
      <c r="CT114" s="426"/>
      <c r="CU114" s="426"/>
      <c r="CV114" s="426"/>
      <c r="CW114" s="426"/>
      <c r="CX114" s="426"/>
      <c r="CY114" s="426"/>
      <c r="CZ114" s="512"/>
      <c r="DA114" s="475"/>
      <c r="DB114" s="80"/>
      <c r="DE114" s="1"/>
      <c r="DI114" s="447"/>
    </row>
    <row r="115" spans="1:113" ht="72.5" hidden="1" x14ac:dyDescent="0.35">
      <c r="A115" s="105" t="s">
        <v>441</v>
      </c>
      <c r="B115" s="106" t="s">
        <v>447</v>
      </c>
      <c r="C115" s="107">
        <v>20230113</v>
      </c>
      <c r="D115" s="107" t="s">
        <v>451</v>
      </c>
      <c r="E115" s="19"/>
      <c r="F115" s="19"/>
      <c r="G115" s="19"/>
      <c r="H115" s="47"/>
      <c r="I115" s="28" t="s">
        <v>75</v>
      </c>
      <c r="J115" s="19" t="s">
        <v>68</v>
      </c>
      <c r="K115" s="44" t="s">
        <v>69</v>
      </c>
      <c r="L115" s="19"/>
      <c r="M115" s="19"/>
      <c r="N115" s="19" t="s">
        <v>70</v>
      </c>
      <c r="O115" s="18">
        <v>6</v>
      </c>
      <c r="P115" s="18"/>
      <c r="Q115" s="18"/>
      <c r="R115" s="18"/>
      <c r="S115" s="133">
        <v>14</v>
      </c>
      <c r="T115" s="19"/>
      <c r="U115" s="19"/>
      <c r="V115" s="19"/>
      <c r="W115" s="19"/>
      <c r="X115" s="369"/>
      <c r="Y115" s="348">
        <v>12</v>
      </c>
      <c r="Z115" s="399"/>
      <c r="AA115" s="399"/>
      <c r="AB115" s="399"/>
      <c r="AC115" s="399"/>
      <c r="AD115" s="18" t="s">
        <v>418</v>
      </c>
      <c r="AE115" s="18" t="s">
        <v>72</v>
      </c>
      <c r="AF115" s="19"/>
      <c r="AG115" s="19"/>
      <c r="AH115" s="28"/>
      <c r="AI115" s="28"/>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6"/>
      <c r="BK115" s="146"/>
      <c r="BL115" s="146"/>
      <c r="BM115" s="146"/>
      <c r="BN115" s="146"/>
      <c r="BO115" s="146"/>
      <c r="BP115" s="146"/>
      <c r="BQ115" s="146"/>
      <c r="BR115" s="146"/>
      <c r="BS115" s="146"/>
      <c r="BT115" s="146"/>
      <c r="BU115" s="165"/>
      <c r="BV115" s="165"/>
      <c r="BW115" s="165"/>
      <c r="BX115" s="165"/>
      <c r="BY115" s="165"/>
      <c r="BZ115" s="165"/>
      <c r="CA115" s="165"/>
      <c r="CB115" s="172"/>
      <c r="CC115" s="172"/>
      <c r="CD115" s="165"/>
      <c r="CE115" s="165"/>
      <c r="CF115" s="165"/>
      <c r="CG115" s="165"/>
      <c r="CH115" s="380"/>
      <c r="CI115" s="380"/>
      <c r="CJ115" s="426"/>
      <c r="CK115" s="434"/>
      <c r="CL115" s="434"/>
      <c r="CM115" s="455"/>
      <c r="CN115" s="484"/>
      <c r="CO115" s="485"/>
      <c r="CP115" s="500"/>
      <c r="CQ115" s="380"/>
      <c r="CR115" s="380"/>
      <c r="CS115" s="380"/>
      <c r="CT115" s="426"/>
      <c r="CU115" s="426"/>
      <c r="CV115" s="426"/>
      <c r="CW115" s="426"/>
      <c r="CX115" s="426"/>
      <c r="CY115" s="426"/>
      <c r="CZ115" s="512"/>
      <c r="DA115" s="475"/>
      <c r="DB115" s="80"/>
      <c r="DE115" s="1"/>
      <c r="DI115" s="447"/>
    </row>
    <row r="116" spans="1:113" ht="116" hidden="1" x14ac:dyDescent="0.35">
      <c r="A116" s="105" t="s">
        <v>441</v>
      </c>
      <c r="B116" s="106" t="s">
        <v>452</v>
      </c>
      <c r="C116" s="107">
        <v>20230114</v>
      </c>
      <c r="D116" s="107" t="s">
        <v>453</v>
      </c>
      <c r="E116" s="19"/>
      <c r="F116" s="19"/>
      <c r="G116" s="19"/>
      <c r="H116" s="47"/>
      <c r="I116" s="28" t="s">
        <v>75</v>
      </c>
      <c r="J116" s="19" t="s">
        <v>68</v>
      </c>
      <c r="K116" s="44">
        <v>115</v>
      </c>
      <c r="L116" s="19"/>
      <c r="M116" s="19"/>
      <c r="N116" s="19" t="s">
        <v>70</v>
      </c>
      <c r="O116" s="18">
        <v>120</v>
      </c>
      <c r="P116" s="18"/>
      <c r="Q116" s="18"/>
      <c r="R116" s="18"/>
      <c r="S116" s="133">
        <v>120</v>
      </c>
      <c r="T116" s="19"/>
      <c r="U116" s="19"/>
      <c r="V116" s="19"/>
      <c r="W116" s="19"/>
      <c r="X116" s="369"/>
      <c r="Y116" s="348">
        <v>120</v>
      </c>
      <c r="Z116" s="399"/>
      <c r="AA116" s="399"/>
      <c r="AB116" s="399"/>
      <c r="AC116" s="399"/>
      <c r="AD116" s="18" t="s">
        <v>71</v>
      </c>
      <c r="AE116" s="18" t="s">
        <v>72</v>
      </c>
      <c r="AF116" s="19"/>
      <c r="AG116" s="19"/>
      <c r="AH116" s="28"/>
      <c r="AI116" s="28"/>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6"/>
      <c r="BK116" s="146"/>
      <c r="BL116" s="146"/>
      <c r="BM116" s="146"/>
      <c r="BN116" s="146"/>
      <c r="BO116" s="146"/>
      <c r="BP116" s="146"/>
      <c r="BQ116" s="146"/>
      <c r="BR116" s="146"/>
      <c r="BS116" s="146"/>
      <c r="BT116" s="146"/>
      <c r="BU116" s="165"/>
      <c r="BV116" s="165"/>
      <c r="BW116" s="165"/>
      <c r="BX116" s="165"/>
      <c r="BY116" s="165"/>
      <c r="BZ116" s="165"/>
      <c r="CA116" s="165"/>
      <c r="CB116" s="172"/>
      <c r="CC116" s="172"/>
      <c r="CD116" s="165"/>
      <c r="CE116" s="165"/>
      <c r="CF116" s="165"/>
      <c r="CG116" s="165"/>
      <c r="CH116" s="380"/>
      <c r="CI116" s="380"/>
      <c r="CJ116" s="426"/>
      <c r="CK116" s="434"/>
      <c r="CL116" s="434"/>
      <c r="CM116" s="455"/>
      <c r="CN116" s="484"/>
      <c r="CO116" s="485"/>
      <c r="CP116" s="500"/>
      <c r="CQ116" s="380"/>
      <c r="CR116" s="380"/>
      <c r="CS116" s="380"/>
      <c r="CT116" s="426"/>
      <c r="CU116" s="426"/>
      <c r="CV116" s="426"/>
      <c r="CW116" s="426"/>
      <c r="CX116" s="426"/>
      <c r="CY116" s="426"/>
      <c r="CZ116" s="512"/>
      <c r="DA116" s="475"/>
      <c r="DB116" s="80"/>
      <c r="DE116" s="1"/>
      <c r="DI116" s="447"/>
    </row>
    <row r="117" spans="1:113" ht="174" hidden="1" x14ac:dyDescent="0.35">
      <c r="A117" s="105" t="s">
        <v>441</v>
      </c>
      <c r="B117" s="106" t="s">
        <v>454</v>
      </c>
      <c r="C117" s="107">
        <v>20230115</v>
      </c>
      <c r="D117" s="107" t="s">
        <v>455</v>
      </c>
      <c r="E117" s="19"/>
      <c r="F117" s="19"/>
      <c r="G117" s="19"/>
      <c r="H117" s="47"/>
      <c r="I117" s="30" t="s">
        <v>67</v>
      </c>
      <c r="J117" s="19" t="s">
        <v>68</v>
      </c>
      <c r="K117" s="41" t="s">
        <v>69</v>
      </c>
      <c r="L117" s="19"/>
      <c r="M117" s="19"/>
      <c r="N117" s="19" t="s">
        <v>70</v>
      </c>
      <c r="O117" s="28">
        <v>10</v>
      </c>
      <c r="P117" s="28"/>
      <c r="Q117" s="28"/>
      <c r="R117" s="28"/>
      <c r="S117" s="133">
        <v>10</v>
      </c>
      <c r="T117" s="19"/>
      <c r="U117" s="19"/>
      <c r="V117" s="19"/>
      <c r="W117" s="19"/>
      <c r="X117" s="369"/>
      <c r="Y117" s="348">
        <v>10</v>
      </c>
      <c r="Z117" s="399"/>
      <c r="AA117" s="399"/>
      <c r="AB117" s="399"/>
      <c r="AC117" s="399"/>
      <c r="AD117" s="19" t="s">
        <v>71</v>
      </c>
      <c r="AE117" s="19" t="s">
        <v>72</v>
      </c>
      <c r="AF117" s="19"/>
      <c r="AG117" s="19"/>
      <c r="AH117" s="28"/>
      <c r="AI117" s="28"/>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6"/>
      <c r="BK117" s="146"/>
      <c r="BL117" s="146"/>
      <c r="BM117" s="146"/>
      <c r="BN117" s="146"/>
      <c r="BO117" s="146"/>
      <c r="BP117" s="146"/>
      <c r="BQ117" s="146"/>
      <c r="BR117" s="146"/>
      <c r="BS117" s="146"/>
      <c r="BT117" s="146"/>
      <c r="BU117" s="165"/>
      <c r="BV117" s="165"/>
      <c r="BW117" s="165"/>
      <c r="BX117" s="165"/>
      <c r="BY117" s="165"/>
      <c r="BZ117" s="165"/>
      <c r="CA117" s="165"/>
      <c r="CB117" s="172"/>
      <c r="CC117" s="172"/>
      <c r="CD117" s="165"/>
      <c r="CE117" s="165"/>
      <c r="CF117" s="165"/>
      <c r="CG117" s="165"/>
      <c r="CH117" s="380"/>
      <c r="CI117" s="380"/>
      <c r="CJ117" s="426"/>
      <c r="CK117" s="434"/>
      <c r="CL117" s="434"/>
      <c r="CM117" s="455"/>
      <c r="CN117" s="484"/>
      <c r="CO117" s="485"/>
      <c r="CP117" s="500"/>
      <c r="CQ117" s="380"/>
      <c r="CR117" s="380"/>
      <c r="CS117" s="380"/>
      <c r="CT117" s="426"/>
      <c r="CU117" s="426"/>
      <c r="CV117" s="426"/>
      <c r="CW117" s="426"/>
      <c r="CX117" s="426"/>
      <c r="CY117" s="426"/>
      <c r="CZ117" s="512"/>
      <c r="DA117" s="475"/>
      <c r="DB117" s="80"/>
      <c r="DE117" s="1"/>
      <c r="DI117" s="447"/>
    </row>
    <row r="118" spans="1:113" ht="159.5" hidden="1" x14ac:dyDescent="0.35">
      <c r="A118" s="105" t="s">
        <v>441</v>
      </c>
      <c r="B118" s="109" t="s">
        <v>456</v>
      </c>
      <c r="C118" s="107">
        <v>20230116</v>
      </c>
      <c r="D118" s="107" t="s">
        <v>457</v>
      </c>
      <c r="E118" s="19"/>
      <c r="F118" s="19"/>
      <c r="G118" s="19"/>
      <c r="H118" s="47"/>
      <c r="I118" s="28" t="s">
        <v>75</v>
      </c>
      <c r="J118" s="19" t="s">
        <v>68</v>
      </c>
      <c r="K118" s="44">
        <v>0</v>
      </c>
      <c r="L118" s="19"/>
      <c r="M118" s="19"/>
      <c r="N118" s="19" t="s">
        <v>70</v>
      </c>
      <c r="O118" s="18">
        <v>0</v>
      </c>
      <c r="P118" s="18"/>
      <c r="Q118" s="18"/>
      <c r="R118" s="18"/>
      <c r="S118" s="133">
        <v>1</v>
      </c>
      <c r="T118" s="19"/>
      <c r="U118" s="19"/>
      <c r="V118" s="19"/>
      <c r="W118" s="19"/>
      <c r="X118" s="369"/>
      <c r="Y118" s="348">
        <v>1</v>
      </c>
      <c r="Z118" s="399"/>
      <c r="AA118" s="399"/>
      <c r="AB118" s="399"/>
      <c r="AC118" s="399"/>
      <c r="AD118" s="18" t="s">
        <v>95</v>
      </c>
      <c r="AE118" s="19" t="s">
        <v>114</v>
      </c>
      <c r="AF118" s="19"/>
      <c r="AG118" s="19"/>
      <c r="AH118" s="28"/>
      <c r="AI118" s="28"/>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6"/>
      <c r="BK118" s="146"/>
      <c r="BL118" s="146"/>
      <c r="BM118" s="146"/>
      <c r="BN118" s="146"/>
      <c r="BO118" s="146"/>
      <c r="BP118" s="146"/>
      <c r="BQ118" s="146"/>
      <c r="BR118" s="146"/>
      <c r="BS118" s="146"/>
      <c r="BT118" s="146"/>
      <c r="BU118" s="165"/>
      <c r="BV118" s="165"/>
      <c r="BW118" s="165"/>
      <c r="BX118" s="165"/>
      <c r="BY118" s="165"/>
      <c r="BZ118" s="165"/>
      <c r="CA118" s="165"/>
      <c r="CB118" s="172"/>
      <c r="CC118" s="172"/>
      <c r="CD118" s="165"/>
      <c r="CE118" s="165"/>
      <c r="CF118" s="165"/>
      <c r="CG118" s="165"/>
      <c r="CH118" s="380"/>
      <c r="CI118" s="380"/>
      <c r="CJ118" s="426"/>
      <c r="CK118" s="434"/>
      <c r="CL118" s="434"/>
      <c r="CM118" s="455"/>
      <c r="CN118" s="484"/>
      <c r="CO118" s="485"/>
      <c r="CP118" s="500"/>
      <c r="CQ118" s="380"/>
      <c r="CR118" s="380"/>
      <c r="CS118" s="380"/>
      <c r="CT118" s="426"/>
      <c r="CU118" s="426"/>
      <c r="CV118" s="426"/>
      <c r="CW118" s="426"/>
      <c r="CX118" s="426"/>
      <c r="CY118" s="426"/>
      <c r="CZ118" s="512"/>
      <c r="DA118" s="475"/>
      <c r="DB118" s="80"/>
      <c r="DE118" s="1"/>
      <c r="DI118" s="447"/>
    </row>
    <row r="119" spans="1:113" ht="159.5" hidden="1" x14ac:dyDescent="0.35">
      <c r="A119" s="105" t="s">
        <v>441</v>
      </c>
      <c r="B119" s="106" t="s">
        <v>458</v>
      </c>
      <c r="C119" s="107">
        <v>20230117</v>
      </c>
      <c r="D119" s="107" t="s">
        <v>459</v>
      </c>
      <c r="E119" s="19"/>
      <c r="F119" s="19"/>
      <c r="G119" s="19"/>
      <c r="H119" s="47"/>
      <c r="I119" s="28" t="s">
        <v>75</v>
      </c>
      <c r="J119" s="19" t="s">
        <v>68</v>
      </c>
      <c r="K119" s="44" t="s">
        <v>460</v>
      </c>
      <c r="L119" s="19"/>
      <c r="M119" s="19"/>
      <c r="N119" s="19" t="s">
        <v>70</v>
      </c>
      <c r="O119" s="18">
        <v>0</v>
      </c>
      <c r="P119" s="18"/>
      <c r="Q119" s="18"/>
      <c r="R119" s="18"/>
      <c r="S119" s="133">
        <v>1</v>
      </c>
      <c r="T119" s="19"/>
      <c r="U119" s="19"/>
      <c r="V119" s="19"/>
      <c r="W119" s="19"/>
      <c r="X119" s="369"/>
      <c r="Y119" s="348">
        <v>1</v>
      </c>
      <c r="Z119" s="399"/>
      <c r="AA119" s="399"/>
      <c r="AB119" s="399"/>
      <c r="AC119" s="399"/>
      <c r="AD119" s="18" t="s">
        <v>95</v>
      </c>
      <c r="AE119" s="19" t="s">
        <v>343</v>
      </c>
      <c r="AF119" s="19"/>
      <c r="AG119" s="19"/>
      <c r="AH119" s="28"/>
      <c r="AI119" s="28"/>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6"/>
      <c r="BK119" s="146"/>
      <c r="BL119" s="146"/>
      <c r="BM119" s="146"/>
      <c r="BN119" s="146"/>
      <c r="BO119" s="146"/>
      <c r="BP119" s="146"/>
      <c r="BQ119" s="146"/>
      <c r="BR119" s="146"/>
      <c r="BS119" s="146"/>
      <c r="BT119" s="146"/>
      <c r="BU119" s="165"/>
      <c r="BV119" s="165"/>
      <c r="BW119" s="165"/>
      <c r="BX119" s="165"/>
      <c r="BY119" s="165"/>
      <c r="BZ119" s="165"/>
      <c r="CA119" s="165"/>
      <c r="CB119" s="172"/>
      <c r="CC119" s="172"/>
      <c r="CD119" s="165"/>
      <c r="CE119" s="165"/>
      <c r="CF119" s="165"/>
      <c r="CG119" s="165"/>
      <c r="CH119" s="380"/>
      <c r="CI119" s="380"/>
      <c r="CJ119" s="426"/>
      <c r="CK119" s="434"/>
      <c r="CL119" s="434"/>
      <c r="CM119" s="455"/>
      <c r="CN119" s="484"/>
      <c r="CO119" s="485"/>
      <c r="CP119" s="500"/>
      <c r="CQ119" s="380"/>
      <c r="CR119" s="380"/>
      <c r="CS119" s="380"/>
      <c r="CT119" s="426"/>
      <c r="CU119" s="426"/>
      <c r="CV119" s="426"/>
      <c r="CW119" s="426"/>
      <c r="CX119" s="426"/>
      <c r="CY119" s="426"/>
      <c r="CZ119" s="512"/>
      <c r="DA119" s="475"/>
      <c r="DB119" s="80"/>
      <c r="DE119" s="1"/>
      <c r="DI119" s="447"/>
    </row>
    <row r="120" spans="1:113" ht="246.5" hidden="1" x14ac:dyDescent="0.35">
      <c r="A120" s="105" t="s">
        <v>441</v>
      </c>
      <c r="B120" s="106" t="s">
        <v>461</v>
      </c>
      <c r="C120" s="107">
        <v>20230118</v>
      </c>
      <c r="D120" s="107" t="s">
        <v>462</v>
      </c>
      <c r="E120" s="19"/>
      <c r="F120" s="19"/>
      <c r="G120" s="19"/>
      <c r="H120" s="47"/>
      <c r="I120" s="28" t="s">
        <v>75</v>
      </c>
      <c r="J120" s="19" t="s">
        <v>68</v>
      </c>
      <c r="K120" s="44">
        <v>0</v>
      </c>
      <c r="L120" s="19"/>
      <c r="M120" s="19"/>
      <c r="N120" s="19" t="s">
        <v>70</v>
      </c>
      <c r="O120" s="18">
        <v>0</v>
      </c>
      <c r="P120" s="18"/>
      <c r="Q120" s="18"/>
      <c r="R120" s="18"/>
      <c r="S120" s="133">
        <v>1</v>
      </c>
      <c r="T120" s="19"/>
      <c r="U120" s="19"/>
      <c r="V120" s="19"/>
      <c r="W120" s="19"/>
      <c r="X120" s="369"/>
      <c r="Y120" s="348">
        <v>1</v>
      </c>
      <c r="Z120" s="399"/>
      <c r="AA120" s="399"/>
      <c r="AB120" s="399"/>
      <c r="AC120" s="399"/>
      <c r="AD120" s="18" t="s">
        <v>95</v>
      </c>
      <c r="AE120" s="19" t="s">
        <v>114</v>
      </c>
      <c r="AF120" s="19"/>
      <c r="AG120" s="19"/>
      <c r="AH120" s="28"/>
      <c r="AI120" s="28"/>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6"/>
      <c r="BK120" s="146"/>
      <c r="BL120" s="146"/>
      <c r="BM120" s="146"/>
      <c r="BN120" s="146"/>
      <c r="BO120" s="146"/>
      <c r="BP120" s="146"/>
      <c r="BQ120" s="146"/>
      <c r="BR120" s="146"/>
      <c r="BS120" s="146"/>
      <c r="BT120" s="146"/>
      <c r="BU120" s="165"/>
      <c r="BV120" s="165"/>
      <c r="BW120" s="165"/>
      <c r="BX120" s="165"/>
      <c r="BY120" s="165"/>
      <c r="BZ120" s="165"/>
      <c r="CA120" s="165"/>
      <c r="CB120" s="172"/>
      <c r="CC120" s="172"/>
      <c r="CD120" s="165"/>
      <c r="CE120" s="165"/>
      <c r="CF120" s="165"/>
      <c r="CG120" s="165"/>
      <c r="CH120" s="380"/>
      <c r="CI120" s="380"/>
      <c r="CJ120" s="426"/>
      <c r="CK120" s="434"/>
      <c r="CL120" s="434"/>
      <c r="CM120" s="455"/>
      <c r="CN120" s="484"/>
      <c r="CO120" s="485"/>
      <c r="CP120" s="500"/>
      <c r="CQ120" s="380"/>
      <c r="CR120" s="380"/>
      <c r="CS120" s="380"/>
      <c r="CT120" s="426"/>
      <c r="CU120" s="426"/>
      <c r="CV120" s="426"/>
      <c r="CW120" s="426"/>
      <c r="CX120" s="426"/>
      <c r="CY120" s="426"/>
      <c r="CZ120" s="512"/>
      <c r="DA120" s="475"/>
      <c r="DB120" s="80"/>
      <c r="DE120" s="1"/>
      <c r="DI120" s="447"/>
    </row>
    <row r="121" spans="1:113" ht="145" hidden="1" x14ac:dyDescent="0.35">
      <c r="A121" s="105" t="s">
        <v>441</v>
      </c>
      <c r="B121" s="106" t="s">
        <v>463</v>
      </c>
      <c r="C121" s="107">
        <v>20230119</v>
      </c>
      <c r="D121" s="107" t="s">
        <v>464</v>
      </c>
      <c r="E121" s="19"/>
      <c r="F121" s="19"/>
      <c r="G121" s="19"/>
      <c r="H121" s="47"/>
      <c r="I121" s="28" t="s">
        <v>75</v>
      </c>
      <c r="J121" s="19" t="s">
        <v>68</v>
      </c>
      <c r="K121" s="44">
        <v>0</v>
      </c>
      <c r="L121" s="19"/>
      <c r="M121" s="19"/>
      <c r="N121" s="19" t="s">
        <v>70</v>
      </c>
      <c r="O121" s="18">
        <v>1</v>
      </c>
      <c r="P121" s="18"/>
      <c r="Q121" s="18"/>
      <c r="R121" s="18"/>
      <c r="S121" s="133">
        <v>1</v>
      </c>
      <c r="T121" s="19"/>
      <c r="U121" s="19"/>
      <c r="V121" s="19"/>
      <c r="W121" s="19"/>
      <c r="X121" s="369"/>
      <c r="Y121" s="348">
        <v>1</v>
      </c>
      <c r="Z121" s="399"/>
      <c r="AA121" s="399"/>
      <c r="AB121" s="399"/>
      <c r="AC121" s="399"/>
      <c r="AD121" s="19" t="s">
        <v>84</v>
      </c>
      <c r="AE121" s="18" t="s">
        <v>179</v>
      </c>
      <c r="AF121" s="19"/>
      <c r="AG121" s="19"/>
      <c r="AH121" s="28"/>
      <c r="AI121" s="28"/>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6"/>
      <c r="BK121" s="146"/>
      <c r="BL121" s="146"/>
      <c r="BM121" s="146"/>
      <c r="BN121" s="146"/>
      <c r="BO121" s="146"/>
      <c r="BP121" s="146"/>
      <c r="BQ121" s="146"/>
      <c r="BR121" s="146"/>
      <c r="BS121" s="146"/>
      <c r="BT121" s="146"/>
      <c r="BU121" s="165"/>
      <c r="BV121" s="165"/>
      <c r="BW121" s="165"/>
      <c r="BX121" s="165"/>
      <c r="BY121" s="165"/>
      <c r="BZ121" s="165"/>
      <c r="CA121" s="165"/>
      <c r="CB121" s="172"/>
      <c r="CC121" s="172"/>
      <c r="CD121" s="165"/>
      <c r="CE121" s="165"/>
      <c r="CF121" s="165"/>
      <c r="CG121" s="165"/>
      <c r="CH121" s="380"/>
      <c r="CI121" s="380"/>
      <c r="CJ121" s="426"/>
      <c r="CK121" s="434"/>
      <c r="CL121" s="434"/>
      <c r="CM121" s="455"/>
      <c r="CN121" s="484"/>
      <c r="CO121" s="485"/>
      <c r="CP121" s="500"/>
      <c r="CQ121" s="380"/>
      <c r="CR121" s="380"/>
      <c r="CS121" s="380"/>
      <c r="CT121" s="426"/>
      <c r="CU121" s="426"/>
      <c r="CV121" s="426"/>
      <c r="CW121" s="426"/>
      <c r="CX121" s="426"/>
      <c r="CY121" s="426"/>
      <c r="CZ121" s="512"/>
      <c r="DA121" s="475"/>
      <c r="DB121" s="80"/>
      <c r="DE121" s="1"/>
      <c r="DI121" s="447"/>
    </row>
    <row r="122" spans="1:113" ht="145" hidden="1" x14ac:dyDescent="0.35">
      <c r="A122" s="105" t="s">
        <v>441</v>
      </c>
      <c r="B122" s="106" t="s">
        <v>463</v>
      </c>
      <c r="C122" s="107">
        <v>20230120</v>
      </c>
      <c r="D122" s="107" t="s">
        <v>465</v>
      </c>
      <c r="E122" s="19"/>
      <c r="F122" s="19"/>
      <c r="G122" s="19"/>
      <c r="H122" s="47"/>
      <c r="I122" s="28" t="s">
        <v>75</v>
      </c>
      <c r="J122" s="19" t="s">
        <v>68</v>
      </c>
      <c r="K122" s="44">
        <v>2</v>
      </c>
      <c r="L122" s="19"/>
      <c r="M122" s="19"/>
      <c r="N122" s="19" t="s">
        <v>70</v>
      </c>
      <c r="O122" s="18">
        <v>2</v>
      </c>
      <c r="P122" s="18"/>
      <c r="Q122" s="18"/>
      <c r="R122" s="18"/>
      <c r="S122" s="133">
        <v>2</v>
      </c>
      <c r="T122" s="19"/>
      <c r="U122" s="19"/>
      <c r="V122" s="19"/>
      <c r="W122" s="19"/>
      <c r="X122" s="369"/>
      <c r="Y122" s="348">
        <v>2</v>
      </c>
      <c r="Z122" s="399"/>
      <c r="AA122" s="399"/>
      <c r="AB122" s="399"/>
      <c r="AC122" s="399"/>
      <c r="AD122" s="19" t="s">
        <v>84</v>
      </c>
      <c r="AE122" s="18" t="s">
        <v>179</v>
      </c>
      <c r="AF122" s="19"/>
      <c r="AG122" s="19"/>
      <c r="AH122" s="28"/>
      <c r="AI122" s="28"/>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6"/>
      <c r="BK122" s="146"/>
      <c r="BL122" s="146"/>
      <c r="BM122" s="146"/>
      <c r="BN122" s="146"/>
      <c r="BO122" s="146"/>
      <c r="BP122" s="146"/>
      <c r="BQ122" s="146"/>
      <c r="BR122" s="146"/>
      <c r="BS122" s="146"/>
      <c r="BT122" s="146"/>
      <c r="BU122" s="165"/>
      <c r="BV122" s="165"/>
      <c r="BW122" s="165"/>
      <c r="BX122" s="165"/>
      <c r="BY122" s="165"/>
      <c r="BZ122" s="165"/>
      <c r="CA122" s="165"/>
      <c r="CB122" s="172"/>
      <c r="CC122" s="172"/>
      <c r="CD122" s="165"/>
      <c r="CE122" s="165"/>
      <c r="CF122" s="165"/>
      <c r="CG122" s="165"/>
      <c r="CH122" s="380"/>
      <c r="CI122" s="380"/>
      <c r="CJ122" s="426"/>
      <c r="CK122" s="434"/>
      <c r="CL122" s="434"/>
      <c r="CM122" s="455"/>
      <c r="CN122" s="484"/>
      <c r="CO122" s="485"/>
      <c r="CP122" s="500"/>
      <c r="CQ122" s="380"/>
      <c r="CR122" s="380"/>
      <c r="CS122" s="380"/>
      <c r="CT122" s="426"/>
      <c r="CU122" s="426"/>
      <c r="CV122" s="426"/>
      <c r="CW122" s="426"/>
      <c r="CX122" s="426"/>
      <c r="CY122" s="426"/>
      <c r="CZ122" s="512"/>
      <c r="DA122" s="475"/>
      <c r="DB122" s="80"/>
      <c r="DE122" s="1"/>
      <c r="DI122" s="447"/>
    </row>
    <row r="123" spans="1:113" ht="261" hidden="1" x14ac:dyDescent="0.35">
      <c r="A123" s="105" t="s">
        <v>441</v>
      </c>
      <c r="B123" s="106" t="s">
        <v>466</v>
      </c>
      <c r="C123" s="107">
        <v>20230121</v>
      </c>
      <c r="D123" s="107" t="s">
        <v>467</v>
      </c>
      <c r="E123" s="19"/>
      <c r="F123" s="19"/>
      <c r="G123" s="19"/>
      <c r="H123" s="47"/>
      <c r="I123" s="28" t="s">
        <v>75</v>
      </c>
      <c r="J123" s="19" t="s">
        <v>68</v>
      </c>
      <c r="K123" s="44" t="s">
        <v>98</v>
      </c>
      <c r="L123" s="19"/>
      <c r="M123" s="19"/>
      <c r="N123" s="19" t="s">
        <v>70</v>
      </c>
      <c r="O123" s="18">
        <v>1</v>
      </c>
      <c r="P123" s="18"/>
      <c r="Q123" s="18"/>
      <c r="R123" s="18"/>
      <c r="S123" s="133" t="s">
        <v>98</v>
      </c>
      <c r="T123" s="19"/>
      <c r="U123" s="19"/>
      <c r="V123" s="19"/>
      <c r="W123" s="19"/>
      <c r="X123" s="369"/>
      <c r="Y123" s="348" t="s">
        <v>98</v>
      </c>
      <c r="Z123" s="399"/>
      <c r="AA123" s="399"/>
      <c r="AB123" s="399"/>
      <c r="AC123" s="399"/>
      <c r="AD123" s="18" t="s">
        <v>275</v>
      </c>
      <c r="AE123" s="18" t="s">
        <v>98</v>
      </c>
      <c r="AF123" s="19"/>
      <c r="AG123" s="19"/>
      <c r="AH123" s="28"/>
      <c r="AI123" s="28"/>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6"/>
      <c r="BK123" s="146"/>
      <c r="BL123" s="146"/>
      <c r="BM123" s="146"/>
      <c r="BN123" s="146"/>
      <c r="BO123" s="146"/>
      <c r="BP123" s="146"/>
      <c r="BQ123" s="146"/>
      <c r="BR123" s="146"/>
      <c r="BS123" s="146"/>
      <c r="BT123" s="146"/>
      <c r="BU123" s="165"/>
      <c r="BV123" s="165"/>
      <c r="BW123" s="165"/>
      <c r="BX123" s="165"/>
      <c r="BY123" s="165"/>
      <c r="BZ123" s="165"/>
      <c r="CA123" s="165"/>
      <c r="CB123" s="172"/>
      <c r="CC123" s="172"/>
      <c r="CD123" s="165"/>
      <c r="CE123" s="165"/>
      <c r="CF123" s="165"/>
      <c r="CG123" s="165"/>
      <c r="CH123" s="380"/>
      <c r="CI123" s="380"/>
      <c r="CJ123" s="426"/>
      <c r="CK123" s="434"/>
      <c r="CL123" s="434"/>
      <c r="CM123" s="455"/>
      <c r="CN123" s="484"/>
      <c r="CO123" s="485"/>
      <c r="CP123" s="500"/>
      <c r="CQ123" s="380"/>
      <c r="CR123" s="380"/>
      <c r="CS123" s="380"/>
      <c r="CT123" s="426"/>
      <c r="CU123" s="426"/>
      <c r="CV123" s="426"/>
      <c r="CW123" s="426"/>
      <c r="CX123" s="426"/>
      <c r="CY123" s="426"/>
      <c r="CZ123" s="512"/>
      <c r="DA123" s="475"/>
      <c r="DB123" s="80"/>
      <c r="DE123" s="1"/>
      <c r="DI123" s="447"/>
    </row>
    <row r="124" spans="1:113" ht="101.5" hidden="1" x14ac:dyDescent="0.35">
      <c r="A124" s="105" t="s">
        <v>441</v>
      </c>
      <c r="B124" s="106" t="s">
        <v>468</v>
      </c>
      <c r="C124" s="107">
        <v>20230122</v>
      </c>
      <c r="D124" s="107" t="s">
        <v>469</v>
      </c>
      <c r="E124" s="19"/>
      <c r="F124" s="19"/>
      <c r="G124" s="19"/>
      <c r="H124" s="47"/>
      <c r="I124" s="31" t="s">
        <v>75</v>
      </c>
      <c r="J124" s="19" t="s">
        <v>68</v>
      </c>
      <c r="K124" s="44" t="s">
        <v>69</v>
      </c>
      <c r="L124" s="19"/>
      <c r="M124" s="19"/>
      <c r="N124" s="19" t="s">
        <v>70</v>
      </c>
      <c r="O124" s="18">
        <v>8</v>
      </c>
      <c r="P124" s="18"/>
      <c r="Q124" s="18"/>
      <c r="R124" s="18"/>
      <c r="S124" s="133">
        <v>8</v>
      </c>
      <c r="T124" s="19"/>
      <c r="U124" s="19"/>
      <c r="V124" s="19"/>
      <c r="W124" s="19"/>
      <c r="X124" s="369"/>
      <c r="Y124" s="348">
        <v>8</v>
      </c>
      <c r="Z124" s="399"/>
      <c r="AA124" s="399"/>
      <c r="AB124" s="399"/>
      <c r="AC124" s="399"/>
      <c r="AD124" s="18" t="s">
        <v>418</v>
      </c>
      <c r="AE124" s="18" t="s">
        <v>72</v>
      </c>
      <c r="AF124" s="19"/>
      <c r="AG124" s="19"/>
      <c r="AH124" s="28"/>
      <c r="AI124" s="28"/>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6"/>
      <c r="BK124" s="146"/>
      <c r="BL124" s="146"/>
      <c r="BM124" s="146"/>
      <c r="BN124" s="146"/>
      <c r="BO124" s="146"/>
      <c r="BP124" s="146"/>
      <c r="BQ124" s="146"/>
      <c r="BR124" s="146"/>
      <c r="BS124" s="146"/>
      <c r="BT124" s="146"/>
      <c r="BU124" s="165"/>
      <c r="BV124" s="165"/>
      <c r="BW124" s="165"/>
      <c r="BX124" s="165"/>
      <c r="BY124" s="165"/>
      <c r="BZ124" s="165"/>
      <c r="CA124" s="165"/>
      <c r="CB124" s="172"/>
      <c r="CC124" s="172"/>
      <c r="CD124" s="165"/>
      <c r="CE124" s="165"/>
      <c r="CF124" s="165"/>
      <c r="CG124" s="165"/>
      <c r="CH124" s="380"/>
      <c r="CI124" s="380"/>
      <c r="CJ124" s="426"/>
      <c r="CK124" s="434"/>
      <c r="CL124" s="434"/>
      <c r="CM124" s="455"/>
      <c r="CN124" s="484"/>
      <c r="CO124" s="485"/>
      <c r="CP124" s="500"/>
      <c r="CQ124" s="380"/>
      <c r="CR124" s="380"/>
      <c r="CS124" s="380"/>
      <c r="CT124" s="426"/>
      <c r="CU124" s="426"/>
      <c r="CV124" s="426"/>
      <c r="CW124" s="426"/>
      <c r="CX124" s="426"/>
      <c r="CY124" s="426"/>
      <c r="CZ124" s="512"/>
      <c r="DA124" s="475"/>
      <c r="DB124" s="80"/>
      <c r="DE124" s="1"/>
      <c r="DI124" s="447"/>
    </row>
    <row r="125" spans="1:113" ht="159.5" hidden="1" x14ac:dyDescent="0.35">
      <c r="A125" s="105" t="s">
        <v>441</v>
      </c>
      <c r="B125" s="106" t="s">
        <v>470</v>
      </c>
      <c r="C125" s="107">
        <v>20230123</v>
      </c>
      <c r="D125" s="107" t="s">
        <v>471</v>
      </c>
      <c r="E125" s="19"/>
      <c r="F125" s="19"/>
      <c r="G125" s="19"/>
      <c r="H125" s="47"/>
      <c r="I125" s="28" t="s">
        <v>67</v>
      </c>
      <c r="J125" s="19" t="s">
        <v>68</v>
      </c>
      <c r="K125" s="44">
        <v>0</v>
      </c>
      <c r="L125" s="19"/>
      <c r="M125" s="19"/>
      <c r="N125" s="19" t="s">
        <v>70</v>
      </c>
      <c r="O125" s="18">
        <v>0</v>
      </c>
      <c r="P125" s="18"/>
      <c r="Q125" s="18"/>
      <c r="R125" s="18"/>
      <c r="S125" s="133">
        <v>100</v>
      </c>
      <c r="T125" s="19"/>
      <c r="U125" s="19"/>
      <c r="V125" s="19"/>
      <c r="W125" s="19"/>
      <c r="X125" s="369"/>
      <c r="Y125" s="348">
        <v>0</v>
      </c>
      <c r="Z125" s="399"/>
      <c r="AA125" s="399"/>
      <c r="AB125" s="399"/>
      <c r="AC125" s="399"/>
      <c r="AD125" s="18" t="s">
        <v>95</v>
      </c>
      <c r="AE125" s="18" t="s">
        <v>343</v>
      </c>
      <c r="AF125" s="19"/>
      <c r="AG125" s="19"/>
      <c r="AH125" s="28"/>
      <c r="AI125" s="28"/>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6"/>
      <c r="BK125" s="146"/>
      <c r="BL125" s="146"/>
      <c r="BM125" s="146"/>
      <c r="BN125" s="146"/>
      <c r="BO125" s="146"/>
      <c r="BP125" s="146"/>
      <c r="BQ125" s="146"/>
      <c r="BR125" s="146"/>
      <c r="BS125" s="146"/>
      <c r="BT125" s="146"/>
      <c r="BU125" s="165"/>
      <c r="BV125" s="165"/>
      <c r="BW125" s="165"/>
      <c r="BX125" s="165"/>
      <c r="BY125" s="165"/>
      <c r="BZ125" s="165"/>
      <c r="CA125" s="165"/>
      <c r="CB125" s="172"/>
      <c r="CC125" s="172"/>
      <c r="CD125" s="165"/>
      <c r="CE125" s="165"/>
      <c r="CF125" s="165"/>
      <c r="CG125" s="165"/>
      <c r="CH125" s="380"/>
      <c r="CI125" s="380"/>
      <c r="CJ125" s="426"/>
      <c r="CK125" s="434"/>
      <c r="CL125" s="434"/>
      <c r="CM125" s="455"/>
      <c r="CN125" s="484"/>
      <c r="CO125" s="485"/>
      <c r="CP125" s="500"/>
      <c r="CQ125" s="380"/>
      <c r="CR125" s="380"/>
      <c r="CS125" s="380"/>
      <c r="CT125" s="426"/>
      <c r="CU125" s="426"/>
      <c r="CV125" s="426"/>
      <c r="CW125" s="426"/>
      <c r="CX125" s="426"/>
      <c r="CY125" s="426"/>
      <c r="CZ125" s="512"/>
      <c r="DA125" s="475"/>
      <c r="DB125" s="80"/>
      <c r="DE125" s="1"/>
      <c r="DI125" s="447"/>
    </row>
    <row r="126" spans="1:113" ht="58" hidden="1" x14ac:dyDescent="0.35">
      <c r="A126" s="105" t="s">
        <v>441</v>
      </c>
      <c r="B126" s="106" t="s">
        <v>472</v>
      </c>
      <c r="C126" s="107">
        <v>20230124</v>
      </c>
      <c r="D126" s="107" t="s">
        <v>473</v>
      </c>
      <c r="E126" s="19"/>
      <c r="F126" s="19"/>
      <c r="G126" s="19"/>
      <c r="H126" s="47"/>
      <c r="I126" s="18" t="s">
        <v>474</v>
      </c>
      <c r="J126" s="19" t="s">
        <v>68</v>
      </c>
      <c r="K126" s="43">
        <v>0</v>
      </c>
      <c r="L126" s="19"/>
      <c r="M126" s="19"/>
      <c r="N126" s="19" t="s">
        <v>70</v>
      </c>
      <c r="O126" s="20">
        <v>1</v>
      </c>
      <c r="P126" s="20"/>
      <c r="Q126" s="20"/>
      <c r="R126" s="20"/>
      <c r="S126" s="133">
        <v>1</v>
      </c>
      <c r="T126" s="19"/>
      <c r="U126" s="19"/>
      <c r="V126" s="19"/>
      <c r="W126" s="19"/>
      <c r="X126" s="369"/>
      <c r="Y126" s="348">
        <v>2</v>
      </c>
      <c r="Z126" s="399"/>
      <c r="AA126" s="399"/>
      <c r="AB126" s="399"/>
      <c r="AC126" s="399"/>
      <c r="AD126" s="18" t="s">
        <v>353</v>
      </c>
      <c r="AE126" s="18" t="s">
        <v>123</v>
      </c>
      <c r="AF126" s="19"/>
      <c r="AG126" s="19"/>
      <c r="AH126" s="28"/>
      <c r="AI126" s="28"/>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6"/>
      <c r="BK126" s="146"/>
      <c r="BL126" s="146"/>
      <c r="BM126" s="146"/>
      <c r="BN126" s="146"/>
      <c r="BO126" s="146"/>
      <c r="BP126" s="146"/>
      <c r="BQ126" s="146"/>
      <c r="BR126" s="146"/>
      <c r="BS126" s="146"/>
      <c r="BT126" s="146"/>
      <c r="BU126" s="165"/>
      <c r="BV126" s="165"/>
      <c r="BW126" s="165"/>
      <c r="BX126" s="165"/>
      <c r="BY126" s="165"/>
      <c r="BZ126" s="165"/>
      <c r="CA126" s="165"/>
      <c r="CB126" s="172"/>
      <c r="CC126" s="172"/>
      <c r="CD126" s="165"/>
      <c r="CE126" s="165"/>
      <c r="CF126" s="165"/>
      <c r="CG126" s="165"/>
      <c r="CH126" s="380"/>
      <c r="CI126" s="380"/>
      <c r="CJ126" s="426"/>
      <c r="CK126" s="434"/>
      <c r="CL126" s="434"/>
      <c r="CM126" s="455"/>
      <c r="CN126" s="484"/>
      <c r="CO126" s="485"/>
      <c r="CP126" s="500"/>
      <c r="CQ126" s="380"/>
      <c r="CR126" s="380"/>
      <c r="CS126" s="380"/>
      <c r="CT126" s="426"/>
      <c r="CU126" s="426"/>
      <c r="CV126" s="426"/>
      <c r="CW126" s="426"/>
      <c r="CX126" s="426"/>
      <c r="CY126" s="426"/>
      <c r="CZ126" s="512"/>
      <c r="DA126" s="475"/>
      <c r="DB126" s="80"/>
      <c r="DE126" s="1"/>
      <c r="DI126" s="447"/>
    </row>
    <row r="127" spans="1:113" ht="58" hidden="1" x14ac:dyDescent="0.35">
      <c r="A127" s="105" t="s">
        <v>441</v>
      </c>
      <c r="B127" s="106" t="s">
        <v>472</v>
      </c>
      <c r="C127" s="107">
        <v>20230125</v>
      </c>
      <c r="D127" s="107" t="s">
        <v>475</v>
      </c>
      <c r="E127" s="19"/>
      <c r="F127" s="19"/>
      <c r="G127" s="19"/>
      <c r="H127" s="47"/>
      <c r="I127" s="18" t="s">
        <v>75</v>
      </c>
      <c r="J127" s="19" t="s">
        <v>68</v>
      </c>
      <c r="K127" s="44">
        <v>153.345</v>
      </c>
      <c r="L127" s="19"/>
      <c r="M127" s="19"/>
      <c r="N127" s="19" t="s">
        <v>70</v>
      </c>
      <c r="O127" s="18">
        <v>128</v>
      </c>
      <c r="P127" s="18"/>
      <c r="Q127" s="18"/>
      <c r="R127" s="18"/>
      <c r="S127" s="133">
        <v>134</v>
      </c>
      <c r="T127" s="19"/>
      <c r="U127" s="19"/>
      <c r="V127" s="19"/>
      <c r="W127" s="19"/>
      <c r="X127" s="369"/>
      <c r="Y127" s="348">
        <v>140</v>
      </c>
      <c r="Z127" s="399"/>
      <c r="AA127" s="399"/>
      <c r="AB127" s="399"/>
      <c r="AC127" s="399"/>
      <c r="AD127" s="18" t="s">
        <v>106</v>
      </c>
      <c r="AE127" s="18" t="s">
        <v>106</v>
      </c>
      <c r="AF127" s="19"/>
      <c r="AG127" s="19"/>
      <c r="AH127" s="28"/>
      <c r="AI127" s="28"/>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6"/>
      <c r="BK127" s="146"/>
      <c r="BL127" s="146"/>
      <c r="BM127" s="146"/>
      <c r="BN127" s="146"/>
      <c r="BO127" s="146"/>
      <c r="BP127" s="146"/>
      <c r="BQ127" s="146"/>
      <c r="BR127" s="146"/>
      <c r="BS127" s="146"/>
      <c r="BT127" s="146"/>
      <c r="BU127" s="165"/>
      <c r="BV127" s="165"/>
      <c r="BW127" s="165"/>
      <c r="BX127" s="165"/>
      <c r="BY127" s="165"/>
      <c r="BZ127" s="165"/>
      <c r="CA127" s="165"/>
      <c r="CB127" s="172"/>
      <c r="CC127" s="172"/>
      <c r="CD127" s="165"/>
      <c r="CE127" s="165"/>
      <c r="CF127" s="165"/>
      <c r="CG127" s="165"/>
      <c r="CH127" s="380"/>
      <c r="CI127" s="380"/>
      <c r="CJ127" s="426"/>
      <c r="CK127" s="434"/>
      <c r="CL127" s="434"/>
      <c r="CM127" s="455"/>
      <c r="CN127" s="484"/>
      <c r="CO127" s="485"/>
      <c r="CP127" s="500"/>
      <c r="CQ127" s="380"/>
      <c r="CR127" s="380"/>
      <c r="CS127" s="380"/>
      <c r="CT127" s="426"/>
      <c r="CU127" s="426"/>
      <c r="CV127" s="426"/>
      <c r="CW127" s="426"/>
      <c r="CX127" s="426"/>
      <c r="CY127" s="426"/>
      <c r="CZ127" s="512"/>
      <c r="DA127" s="475"/>
      <c r="DB127" s="80"/>
      <c r="DE127" s="1"/>
      <c r="DI127" s="447"/>
    </row>
    <row r="128" spans="1:113" ht="58" hidden="1" x14ac:dyDescent="0.35">
      <c r="A128" s="105" t="s">
        <v>441</v>
      </c>
      <c r="B128" s="106" t="s">
        <v>472</v>
      </c>
      <c r="C128" s="107">
        <v>20230126</v>
      </c>
      <c r="D128" s="107" t="s">
        <v>476</v>
      </c>
      <c r="E128" s="19"/>
      <c r="F128" s="19"/>
      <c r="G128" s="19"/>
      <c r="H128" s="47"/>
      <c r="I128" s="18" t="s">
        <v>75</v>
      </c>
      <c r="J128" s="19" t="s">
        <v>68</v>
      </c>
      <c r="K128" s="44">
        <v>1.474</v>
      </c>
      <c r="L128" s="19"/>
      <c r="M128" s="19"/>
      <c r="N128" s="19" t="s">
        <v>70</v>
      </c>
      <c r="O128" s="18">
        <v>2</v>
      </c>
      <c r="P128" s="18"/>
      <c r="Q128" s="18"/>
      <c r="R128" s="18"/>
      <c r="S128" s="133">
        <v>2.2000000000000002</v>
      </c>
      <c r="T128" s="19"/>
      <c r="U128" s="19"/>
      <c r="V128" s="19"/>
      <c r="W128" s="19"/>
      <c r="X128" s="369"/>
      <c r="Y128" s="348">
        <v>2.33</v>
      </c>
      <c r="Z128" s="399"/>
      <c r="AA128" s="399"/>
      <c r="AB128" s="399"/>
      <c r="AC128" s="399"/>
      <c r="AD128" s="18" t="s">
        <v>106</v>
      </c>
      <c r="AE128" s="18" t="s">
        <v>106</v>
      </c>
      <c r="AF128" s="19"/>
      <c r="AG128" s="19"/>
      <c r="AH128" s="28"/>
      <c r="AI128" s="28"/>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6"/>
      <c r="BK128" s="146"/>
      <c r="BL128" s="146"/>
      <c r="BM128" s="146"/>
      <c r="BN128" s="146"/>
      <c r="BO128" s="146"/>
      <c r="BP128" s="146"/>
      <c r="BQ128" s="146"/>
      <c r="BR128" s="146"/>
      <c r="BS128" s="146"/>
      <c r="BT128" s="146"/>
      <c r="BU128" s="165"/>
      <c r="BV128" s="165"/>
      <c r="BW128" s="165"/>
      <c r="BX128" s="165"/>
      <c r="BY128" s="165"/>
      <c r="BZ128" s="165"/>
      <c r="CA128" s="165"/>
      <c r="CB128" s="172"/>
      <c r="CC128" s="172"/>
      <c r="CD128" s="165"/>
      <c r="CE128" s="165"/>
      <c r="CF128" s="165"/>
      <c r="CG128" s="165"/>
      <c r="CH128" s="380"/>
      <c r="CI128" s="380"/>
      <c r="CJ128" s="426"/>
      <c r="CK128" s="434"/>
      <c r="CL128" s="434"/>
      <c r="CM128" s="455"/>
      <c r="CN128" s="484"/>
      <c r="CO128" s="485"/>
      <c r="CP128" s="500"/>
      <c r="CQ128" s="380"/>
      <c r="CR128" s="380"/>
      <c r="CS128" s="380"/>
      <c r="CT128" s="426"/>
      <c r="CU128" s="426"/>
      <c r="CV128" s="426"/>
      <c r="CW128" s="426"/>
      <c r="CX128" s="426"/>
      <c r="CY128" s="426"/>
      <c r="CZ128" s="512"/>
      <c r="DA128" s="475"/>
      <c r="DB128" s="80"/>
      <c r="DE128" s="1"/>
      <c r="DI128" s="447"/>
    </row>
    <row r="129" spans="1:115" ht="58" hidden="1" x14ac:dyDescent="0.35">
      <c r="A129" s="105" t="s">
        <v>441</v>
      </c>
      <c r="B129" s="106" t="s">
        <v>477</v>
      </c>
      <c r="C129" s="107">
        <v>20230127</v>
      </c>
      <c r="D129" s="107" t="s">
        <v>478</v>
      </c>
      <c r="E129" s="19"/>
      <c r="F129" s="19"/>
      <c r="G129" s="19"/>
      <c r="H129" s="47"/>
      <c r="I129" s="18" t="s">
        <v>75</v>
      </c>
      <c r="J129" s="19" t="s">
        <v>68</v>
      </c>
      <c r="K129" s="44">
        <v>5</v>
      </c>
      <c r="L129" s="19"/>
      <c r="M129" s="19"/>
      <c r="N129" s="19" t="s">
        <v>70</v>
      </c>
      <c r="O129" s="18">
        <v>12</v>
      </c>
      <c r="P129" s="18"/>
      <c r="Q129" s="18"/>
      <c r="R129" s="18"/>
      <c r="S129" s="133">
        <v>14</v>
      </c>
      <c r="T129" s="19"/>
      <c r="U129" s="19"/>
      <c r="V129" s="19"/>
      <c r="W129" s="19"/>
      <c r="X129" s="369"/>
      <c r="Y129" s="348">
        <v>16</v>
      </c>
      <c r="Z129" s="399"/>
      <c r="AA129" s="399"/>
      <c r="AB129" s="399"/>
      <c r="AC129" s="399"/>
      <c r="AD129" s="18" t="s">
        <v>106</v>
      </c>
      <c r="AE129" s="18" t="s">
        <v>106</v>
      </c>
      <c r="AF129" s="19"/>
      <c r="AG129" s="19"/>
      <c r="AH129" s="28"/>
      <c r="AI129" s="28"/>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6"/>
      <c r="BK129" s="146"/>
      <c r="BL129" s="146"/>
      <c r="BM129" s="146"/>
      <c r="BN129" s="146"/>
      <c r="BO129" s="146"/>
      <c r="BP129" s="146"/>
      <c r="BQ129" s="146"/>
      <c r="BR129" s="146"/>
      <c r="BS129" s="146"/>
      <c r="BT129" s="146"/>
      <c r="BU129" s="165"/>
      <c r="BV129" s="165"/>
      <c r="BW129" s="165"/>
      <c r="BX129" s="165"/>
      <c r="BY129" s="165"/>
      <c r="BZ129" s="165"/>
      <c r="CA129" s="165"/>
      <c r="CB129" s="172"/>
      <c r="CC129" s="172"/>
      <c r="CD129" s="165"/>
      <c r="CE129" s="165"/>
      <c r="CF129" s="165"/>
      <c r="CG129" s="165"/>
      <c r="CH129" s="380"/>
      <c r="CI129" s="380"/>
      <c r="CJ129" s="426"/>
      <c r="CK129" s="434"/>
      <c r="CL129" s="434"/>
      <c r="CM129" s="455"/>
      <c r="CN129" s="484"/>
      <c r="CO129" s="485"/>
      <c r="CP129" s="500"/>
      <c r="CQ129" s="380"/>
      <c r="CR129" s="380"/>
      <c r="CS129" s="380"/>
      <c r="CT129" s="426"/>
      <c r="CU129" s="426"/>
      <c r="CV129" s="426"/>
      <c r="CW129" s="426"/>
      <c r="CX129" s="426"/>
      <c r="CY129" s="426"/>
      <c r="CZ129" s="512"/>
      <c r="DA129" s="475"/>
      <c r="DB129" s="80"/>
      <c r="DE129" s="1"/>
      <c r="DI129" s="447"/>
    </row>
    <row r="130" spans="1:115" ht="130.5" hidden="1" x14ac:dyDescent="0.35">
      <c r="A130" s="105" t="s">
        <v>479</v>
      </c>
      <c r="B130" s="329" t="s">
        <v>480</v>
      </c>
      <c r="C130" s="107">
        <v>20230128</v>
      </c>
      <c r="D130" s="183" t="s">
        <v>481</v>
      </c>
      <c r="E130" s="19"/>
      <c r="F130" s="19"/>
      <c r="G130" s="19"/>
      <c r="H130" s="47"/>
      <c r="I130" s="19" t="s">
        <v>75</v>
      </c>
      <c r="J130" s="19" t="s">
        <v>68</v>
      </c>
      <c r="K130" s="47">
        <v>1</v>
      </c>
      <c r="L130" s="19"/>
      <c r="M130" s="19"/>
      <c r="N130" s="19" t="s">
        <v>70</v>
      </c>
      <c r="O130" s="19">
        <v>1</v>
      </c>
      <c r="P130" s="19"/>
      <c r="Q130" s="19"/>
      <c r="R130" s="19"/>
      <c r="S130" s="133">
        <v>1</v>
      </c>
      <c r="T130" s="19"/>
      <c r="U130" s="19"/>
      <c r="V130" s="19"/>
      <c r="W130" s="19"/>
      <c r="X130" s="369"/>
      <c r="Y130" s="348">
        <v>1</v>
      </c>
      <c r="Z130" s="399"/>
      <c r="AA130" s="399"/>
      <c r="AB130" s="399"/>
      <c r="AC130" s="399"/>
      <c r="AD130" s="18" t="s">
        <v>95</v>
      </c>
      <c r="AE130" s="19" t="s">
        <v>482</v>
      </c>
      <c r="AF130" s="19"/>
      <c r="AG130" s="19"/>
      <c r="AH130" s="28"/>
      <c r="AI130" s="28"/>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6"/>
      <c r="BK130" s="146"/>
      <c r="BL130" s="146"/>
      <c r="BM130" s="146"/>
      <c r="BN130" s="146"/>
      <c r="BO130" s="146"/>
      <c r="BP130" s="146"/>
      <c r="BQ130" s="146"/>
      <c r="BR130" s="146"/>
      <c r="BS130" s="146"/>
      <c r="BT130" s="146"/>
      <c r="BU130" s="165"/>
      <c r="BV130" s="165"/>
      <c r="BW130" s="165"/>
      <c r="BX130" s="165"/>
      <c r="BY130" s="165"/>
      <c r="BZ130" s="165"/>
      <c r="CA130" s="165"/>
      <c r="CB130" s="172"/>
      <c r="CC130" s="172"/>
      <c r="CD130" s="165"/>
      <c r="CE130" s="165"/>
      <c r="CF130" s="165"/>
      <c r="CG130" s="165"/>
      <c r="CH130" s="380"/>
      <c r="CI130" s="380"/>
      <c r="CJ130" s="426"/>
      <c r="CK130" s="434"/>
      <c r="CL130" s="434"/>
      <c r="CM130" s="455"/>
      <c r="CN130" s="484"/>
      <c r="CO130" s="485"/>
      <c r="CP130" s="500"/>
      <c r="CQ130" s="380"/>
      <c r="CR130" s="380"/>
      <c r="CS130" s="380"/>
      <c r="CT130" s="426"/>
      <c r="CU130" s="426"/>
      <c r="CV130" s="426"/>
      <c r="CW130" s="426"/>
      <c r="CX130" s="426"/>
      <c r="CY130" s="426"/>
      <c r="CZ130" s="512"/>
      <c r="DA130" s="475"/>
      <c r="DB130" s="80"/>
      <c r="DE130" s="1"/>
      <c r="DI130" s="447"/>
    </row>
    <row r="131" spans="1:115" ht="145" hidden="1" x14ac:dyDescent="0.35">
      <c r="A131" s="105" t="s">
        <v>479</v>
      </c>
      <c r="B131" s="329" t="s">
        <v>483</v>
      </c>
      <c r="C131" s="107">
        <v>20230129</v>
      </c>
      <c r="D131" s="108" t="s">
        <v>484</v>
      </c>
      <c r="E131" s="19"/>
      <c r="F131" s="19"/>
      <c r="G131" s="19"/>
      <c r="H131" s="47"/>
      <c r="I131" s="19" t="s">
        <v>75</v>
      </c>
      <c r="J131" s="19" t="s">
        <v>68</v>
      </c>
      <c r="K131" s="47">
        <v>1</v>
      </c>
      <c r="L131" s="19"/>
      <c r="M131" s="19"/>
      <c r="N131" s="19" t="s">
        <v>70</v>
      </c>
      <c r="O131" s="19">
        <v>1</v>
      </c>
      <c r="P131" s="19"/>
      <c r="Q131" s="19"/>
      <c r="R131" s="19"/>
      <c r="S131" s="133">
        <v>1</v>
      </c>
      <c r="T131" s="19"/>
      <c r="U131" s="19"/>
      <c r="V131" s="19"/>
      <c r="W131" s="19"/>
      <c r="X131" s="369"/>
      <c r="Y131" s="348">
        <v>1</v>
      </c>
      <c r="Z131" s="399"/>
      <c r="AA131" s="399"/>
      <c r="AB131" s="399"/>
      <c r="AC131" s="399"/>
      <c r="AD131" s="18" t="s">
        <v>95</v>
      </c>
      <c r="AE131" s="19" t="s">
        <v>482</v>
      </c>
      <c r="AF131" s="19"/>
      <c r="AG131" s="19"/>
      <c r="AH131" s="28"/>
      <c r="AI131" s="28"/>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6"/>
      <c r="BK131" s="146"/>
      <c r="BL131" s="146"/>
      <c r="BM131" s="146"/>
      <c r="BN131" s="146"/>
      <c r="BO131" s="146"/>
      <c r="BP131" s="146"/>
      <c r="BQ131" s="146"/>
      <c r="BR131" s="146"/>
      <c r="BS131" s="146"/>
      <c r="BT131" s="146"/>
      <c r="BU131" s="165"/>
      <c r="BV131" s="165"/>
      <c r="BW131" s="165"/>
      <c r="BX131" s="165"/>
      <c r="BY131" s="165"/>
      <c r="BZ131" s="165"/>
      <c r="CA131" s="165"/>
      <c r="CB131" s="172"/>
      <c r="CC131" s="172"/>
      <c r="CD131" s="165"/>
      <c r="CE131" s="165"/>
      <c r="CF131" s="165"/>
      <c r="CG131" s="165"/>
      <c r="CH131" s="380"/>
      <c r="CI131" s="380"/>
      <c r="CJ131" s="426"/>
      <c r="CK131" s="434"/>
      <c r="CL131" s="434"/>
      <c r="CM131" s="455"/>
      <c r="CN131" s="484"/>
      <c r="CO131" s="485"/>
      <c r="CP131" s="500"/>
      <c r="CQ131" s="380"/>
      <c r="CR131" s="380"/>
      <c r="CS131" s="380"/>
      <c r="CT131" s="426"/>
      <c r="CU131" s="426"/>
      <c r="CV131" s="426"/>
      <c r="CW131" s="426"/>
      <c r="CX131" s="426"/>
      <c r="CY131" s="426"/>
      <c r="CZ131" s="512"/>
      <c r="DA131" s="475"/>
      <c r="DB131" s="80"/>
      <c r="DE131" s="1"/>
      <c r="DI131" s="447"/>
    </row>
    <row r="132" spans="1:115" ht="304.5" hidden="1" x14ac:dyDescent="0.35">
      <c r="A132" s="105" t="s">
        <v>479</v>
      </c>
      <c r="B132" s="329" t="s">
        <v>485</v>
      </c>
      <c r="C132" s="107">
        <v>20230130</v>
      </c>
      <c r="D132" s="108" t="s">
        <v>486</v>
      </c>
      <c r="E132" s="19"/>
      <c r="F132" s="19"/>
      <c r="G132" s="19"/>
      <c r="H132" s="47"/>
      <c r="I132" s="19" t="s">
        <v>75</v>
      </c>
      <c r="J132" s="19" t="s">
        <v>68</v>
      </c>
      <c r="K132" s="47">
        <v>0</v>
      </c>
      <c r="L132" s="19"/>
      <c r="M132" s="19"/>
      <c r="N132" s="19" t="s">
        <v>70</v>
      </c>
      <c r="O132" s="19">
        <v>8</v>
      </c>
      <c r="P132" s="19"/>
      <c r="Q132" s="19"/>
      <c r="R132" s="19"/>
      <c r="S132" s="133">
        <v>8</v>
      </c>
      <c r="T132" s="19"/>
      <c r="U132" s="19"/>
      <c r="V132" s="19"/>
      <c r="W132" s="19"/>
      <c r="X132" s="369"/>
      <c r="Y132" s="348">
        <v>8</v>
      </c>
      <c r="Z132" s="399"/>
      <c r="AA132" s="399"/>
      <c r="AB132" s="399"/>
      <c r="AC132" s="399"/>
      <c r="AD132" s="18" t="s">
        <v>95</v>
      </c>
      <c r="AE132" s="19" t="s">
        <v>482</v>
      </c>
      <c r="AF132" s="19"/>
      <c r="AG132" s="19"/>
      <c r="AH132" s="28"/>
      <c r="AI132" s="28"/>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6"/>
      <c r="BK132" s="146"/>
      <c r="BL132" s="146"/>
      <c r="BM132" s="146"/>
      <c r="BN132" s="146"/>
      <c r="BO132" s="146"/>
      <c r="BP132" s="146"/>
      <c r="BQ132" s="146"/>
      <c r="BR132" s="146"/>
      <c r="BS132" s="146"/>
      <c r="BT132" s="146"/>
      <c r="BU132" s="165"/>
      <c r="BV132" s="165"/>
      <c r="BW132" s="165"/>
      <c r="BX132" s="165"/>
      <c r="BY132" s="165"/>
      <c r="BZ132" s="165"/>
      <c r="CA132" s="165"/>
      <c r="CB132" s="172"/>
      <c r="CC132" s="172"/>
      <c r="CD132" s="165"/>
      <c r="CE132" s="165"/>
      <c r="CF132" s="165"/>
      <c r="CG132" s="165"/>
      <c r="CH132" s="380"/>
      <c r="CI132" s="380"/>
      <c r="CJ132" s="426"/>
      <c r="CK132" s="434"/>
      <c r="CL132" s="434"/>
      <c r="CM132" s="455"/>
      <c r="CN132" s="484"/>
      <c r="CO132" s="485"/>
      <c r="CP132" s="500"/>
      <c r="CQ132" s="380"/>
      <c r="CR132" s="380"/>
      <c r="CS132" s="380"/>
      <c r="CT132" s="426"/>
      <c r="CU132" s="426"/>
      <c r="CV132" s="426"/>
      <c r="CW132" s="426"/>
      <c r="CX132" s="426"/>
      <c r="CY132" s="426"/>
      <c r="CZ132" s="512"/>
      <c r="DA132" s="475"/>
      <c r="DB132" s="80"/>
      <c r="DE132" s="1"/>
      <c r="DI132" s="447"/>
    </row>
    <row r="133" spans="1:115" ht="130.5" hidden="1" x14ac:dyDescent="0.35">
      <c r="A133" s="105" t="s">
        <v>479</v>
      </c>
      <c r="B133" s="109" t="s">
        <v>487</v>
      </c>
      <c r="C133" s="107">
        <v>20230131</v>
      </c>
      <c r="D133" s="183" t="s">
        <v>488</v>
      </c>
      <c r="E133" s="19"/>
      <c r="F133" s="19"/>
      <c r="G133" s="19"/>
      <c r="H133" s="47"/>
      <c r="I133" s="28" t="s">
        <v>75</v>
      </c>
      <c r="J133" s="19" t="s">
        <v>68</v>
      </c>
      <c r="K133" s="41">
        <v>0</v>
      </c>
      <c r="L133" s="19"/>
      <c r="M133" s="19"/>
      <c r="N133" s="19" t="s">
        <v>70</v>
      </c>
      <c r="O133" s="28" t="s">
        <v>98</v>
      </c>
      <c r="P133" s="28"/>
      <c r="Q133" s="28"/>
      <c r="R133" s="28"/>
      <c r="S133" s="133" t="s">
        <v>98</v>
      </c>
      <c r="T133" s="19"/>
      <c r="U133" s="19"/>
      <c r="V133" s="19"/>
      <c r="W133" s="19"/>
      <c r="X133" s="369"/>
      <c r="Y133" s="348" t="s">
        <v>98</v>
      </c>
      <c r="Z133" s="399"/>
      <c r="AA133" s="399"/>
      <c r="AB133" s="399"/>
      <c r="AC133" s="399"/>
      <c r="AD133" s="28" t="s">
        <v>489</v>
      </c>
      <c r="AE133" s="28" t="s">
        <v>490</v>
      </c>
      <c r="AF133" s="19"/>
      <c r="AG133" s="19"/>
      <c r="AH133" s="28"/>
      <c r="AI133" s="28"/>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6"/>
      <c r="BK133" s="146"/>
      <c r="BL133" s="146"/>
      <c r="BM133" s="146"/>
      <c r="BN133" s="146"/>
      <c r="BO133" s="146"/>
      <c r="BP133" s="146"/>
      <c r="BQ133" s="146"/>
      <c r="BR133" s="146"/>
      <c r="BS133" s="146"/>
      <c r="BT133" s="146"/>
      <c r="BU133" s="165"/>
      <c r="BV133" s="165"/>
      <c r="BW133" s="165"/>
      <c r="BX133" s="165"/>
      <c r="BY133" s="165"/>
      <c r="BZ133" s="165"/>
      <c r="CA133" s="165"/>
      <c r="CB133" s="172"/>
      <c r="CC133" s="172"/>
      <c r="CD133" s="165"/>
      <c r="CE133" s="165"/>
      <c r="CF133" s="165"/>
      <c r="CG133" s="165"/>
      <c r="CH133" s="380"/>
      <c r="CI133" s="380"/>
      <c r="CJ133" s="426"/>
      <c r="CK133" s="434"/>
      <c r="CL133" s="434"/>
      <c r="CM133" s="455"/>
      <c r="CN133" s="484"/>
      <c r="CO133" s="485"/>
      <c r="CP133" s="500"/>
      <c r="CQ133" s="380"/>
      <c r="CR133" s="380"/>
      <c r="CS133" s="380"/>
      <c r="CT133" s="426"/>
      <c r="CU133" s="426"/>
      <c r="CV133" s="426"/>
      <c r="CW133" s="426"/>
      <c r="CX133" s="426"/>
      <c r="CY133" s="426"/>
      <c r="CZ133" s="512"/>
      <c r="DA133" s="475"/>
      <c r="DB133" s="80"/>
      <c r="DE133" s="1"/>
      <c r="DI133" s="447"/>
    </row>
    <row r="134" spans="1:115" ht="101.5" hidden="1" x14ac:dyDescent="0.35">
      <c r="A134" s="105" t="s">
        <v>479</v>
      </c>
      <c r="B134" s="109" t="s">
        <v>491</v>
      </c>
      <c r="C134" s="107">
        <v>20230132</v>
      </c>
      <c r="D134" s="183" t="s">
        <v>492</v>
      </c>
      <c r="E134" s="19"/>
      <c r="F134" s="19"/>
      <c r="G134" s="19"/>
      <c r="H134" s="47"/>
      <c r="I134" s="28" t="s">
        <v>67</v>
      </c>
      <c r="J134" s="19" t="s">
        <v>68</v>
      </c>
      <c r="K134" s="203">
        <v>0</v>
      </c>
      <c r="L134" s="19"/>
      <c r="M134" s="19"/>
      <c r="N134" s="19" t="s">
        <v>70</v>
      </c>
      <c r="O134" s="28" t="s">
        <v>493</v>
      </c>
      <c r="P134" s="28"/>
      <c r="Q134" s="28"/>
      <c r="R134" s="28"/>
      <c r="S134" s="133" t="s">
        <v>493</v>
      </c>
      <c r="T134" s="19"/>
      <c r="U134" s="19"/>
      <c r="V134" s="19"/>
      <c r="W134" s="19"/>
      <c r="X134" s="369"/>
      <c r="Y134" s="348" t="s">
        <v>493</v>
      </c>
      <c r="Z134" s="399"/>
      <c r="AA134" s="399"/>
      <c r="AB134" s="399"/>
      <c r="AC134" s="399"/>
      <c r="AD134" s="18" t="s">
        <v>494</v>
      </c>
      <c r="AE134" s="28" t="s">
        <v>98</v>
      </c>
      <c r="AF134" s="19"/>
      <c r="AG134" s="19"/>
      <c r="AH134" s="28"/>
      <c r="AI134" s="28"/>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6"/>
      <c r="BK134" s="146"/>
      <c r="BL134" s="146"/>
      <c r="BM134" s="146"/>
      <c r="BN134" s="146"/>
      <c r="BO134" s="146"/>
      <c r="BP134" s="146"/>
      <c r="BQ134" s="146"/>
      <c r="BR134" s="146"/>
      <c r="BS134" s="146"/>
      <c r="BT134" s="146"/>
      <c r="BU134" s="165"/>
      <c r="BV134" s="165"/>
      <c r="BW134" s="165"/>
      <c r="BX134" s="165"/>
      <c r="BY134" s="165"/>
      <c r="BZ134" s="165"/>
      <c r="CA134" s="165"/>
      <c r="CB134" s="172"/>
      <c r="CC134" s="172"/>
      <c r="CD134" s="165"/>
      <c r="CE134" s="165"/>
      <c r="CF134" s="165"/>
      <c r="CG134" s="165"/>
      <c r="CH134" s="380"/>
      <c r="CI134" s="380"/>
      <c r="CJ134" s="426"/>
      <c r="CK134" s="434"/>
      <c r="CL134" s="434"/>
      <c r="CM134" s="455"/>
      <c r="CN134" s="484"/>
      <c r="CO134" s="485"/>
      <c r="CP134" s="500"/>
      <c r="CQ134" s="380"/>
      <c r="CR134" s="380"/>
      <c r="CS134" s="380"/>
      <c r="CT134" s="426"/>
      <c r="CU134" s="426"/>
      <c r="CV134" s="426"/>
      <c r="CW134" s="426"/>
      <c r="CX134" s="426"/>
      <c r="CY134" s="426"/>
      <c r="CZ134" s="512"/>
      <c r="DA134" s="475"/>
      <c r="DB134" s="80"/>
      <c r="DE134" s="1"/>
      <c r="DI134" s="447"/>
    </row>
    <row r="135" spans="1:115" s="2" customFormat="1" ht="75.75" hidden="1" customHeight="1" x14ac:dyDescent="0.35">
      <c r="A135" s="389" t="s">
        <v>479</v>
      </c>
      <c r="B135" s="26" t="s">
        <v>495</v>
      </c>
      <c r="C135" s="122">
        <v>20230133</v>
      </c>
      <c r="D135" s="26" t="s">
        <v>496</v>
      </c>
      <c r="E135" s="26" t="s">
        <v>497</v>
      </c>
      <c r="F135" s="122" t="s">
        <v>498</v>
      </c>
      <c r="G135" s="122" t="s">
        <v>227</v>
      </c>
      <c r="H135" s="122" t="s">
        <v>68</v>
      </c>
      <c r="I135" s="189" t="s">
        <v>67</v>
      </c>
      <c r="J135" s="122" t="s">
        <v>68</v>
      </c>
      <c r="K135" s="204">
        <v>0.99180000000000001</v>
      </c>
      <c r="L135" s="205">
        <v>44926</v>
      </c>
      <c r="M135" s="122" t="s">
        <v>227</v>
      </c>
      <c r="N135" s="122" t="s">
        <v>70</v>
      </c>
      <c r="O135" s="206">
        <v>100</v>
      </c>
      <c r="P135" s="189">
        <v>27.17</v>
      </c>
      <c r="Q135" s="189">
        <v>57.18</v>
      </c>
      <c r="R135" s="189">
        <v>78.510000000000005</v>
      </c>
      <c r="S135" s="206">
        <v>100</v>
      </c>
      <c r="T135" s="206">
        <v>25</v>
      </c>
      <c r="U135" s="122">
        <v>38</v>
      </c>
      <c r="V135" s="122">
        <v>47</v>
      </c>
      <c r="W135" s="122">
        <v>100</v>
      </c>
      <c r="X135" s="364"/>
      <c r="Y135" s="349">
        <v>100</v>
      </c>
      <c r="Z135" s="400"/>
      <c r="AA135" s="400"/>
      <c r="AB135" s="400"/>
      <c r="AC135" s="400"/>
      <c r="AD135" s="122" t="s">
        <v>232</v>
      </c>
      <c r="AE135" s="122" t="s">
        <v>499</v>
      </c>
      <c r="AF135" s="122" t="s">
        <v>500</v>
      </c>
      <c r="AG135" s="122" t="s">
        <v>500</v>
      </c>
      <c r="AH135" s="231"/>
      <c r="AI135" s="231"/>
      <c r="AJ135" s="242"/>
      <c r="AK135" s="242"/>
      <c r="AL135" s="242"/>
      <c r="AM135" s="242"/>
      <c r="AN135" s="242"/>
      <c r="AO135" s="242"/>
      <c r="AP135" s="242"/>
      <c r="AQ135" s="242"/>
      <c r="AR135" s="242"/>
      <c r="AS135" s="242"/>
      <c r="AT135" s="242"/>
      <c r="AU135" s="242"/>
      <c r="AV135" s="242"/>
      <c r="AW135" s="242"/>
      <c r="AX135" s="242"/>
      <c r="AY135" s="242"/>
      <c r="AZ135" s="242"/>
      <c r="BA135" s="242"/>
      <c r="BB135" s="242"/>
      <c r="BC135" s="242"/>
      <c r="BD135" s="242"/>
      <c r="BE135" s="242"/>
      <c r="BF135" s="249"/>
      <c r="BG135" s="158"/>
      <c r="BH135" s="249"/>
      <c r="BI135" s="249"/>
      <c r="BJ135" s="265"/>
      <c r="BK135" s="265"/>
      <c r="BL135" s="265"/>
      <c r="BM135" s="265"/>
      <c r="BN135" s="265"/>
      <c r="BO135" s="265"/>
      <c r="BP135" s="265"/>
      <c r="BQ135" s="265"/>
      <c r="BR135" s="265"/>
      <c r="BS135" s="265"/>
      <c r="BT135" s="265"/>
      <c r="BU135" s="290"/>
      <c r="BV135" s="290"/>
      <c r="BW135" s="290"/>
      <c r="BX135" s="290"/>
      <c r="BY135" s="290"/>
      <c r="BZ135" s="290"/>
      <c r="CA135" s="290"/>
      <c r="CB135" s="299"/>
      <c r="CC135" s="299"/>
      <c r="CD135" s="290"/>
      <c r="CE135" s="290"/>
      <c r="CF135" s="322"/>
      <c r="CG135" s="322"/>
      <c r="CH135" s="382"/>
      <c r="CI135" s="382"/>
      <c r="CJ135" s="429"/>
      <c r="CK135" s="436"/>
      <c r="CL135" s="436"/>
      <c r="CM135" s="457"/>
      <c r="CN135" s="486"/>
      <c r="CO135" s="487"/>
      <c r="CP135" s="501"/>
      <c r="CQ135" s="382"/>
      <c r="CR135" s="382"/>
      <c r="CS135" s="382"/>
      <c r="CT135" s="429"/>
      <c r="CU135" s="429"/>
      <c r="CV135" s="429"/>
      <c r="CW135" s="429"/>
      <c r="CX135" s="429"/>
      <c r="CY135" s="429"/>
      <c r="CZ135" s="514"/>
      <c r="DA135" s="475"/>
      <c r="DB135" s="323"/>
      <c r="DC135" s="104" t="s">
        <v>258</v>
      </c>
      <c r="DE135" s="1"/>
      <c r="DF135" s="446"/>
      <c r="DG135" s="449"/>
      <c r="DH135" s="449"/>
      <c r="DI135" s="447"/>
      <c r="DJ135" s="446"/>
      <c r="DK135" s="446"/>
    </row>
    <row r="136" spans="1:115" s="3" customFormat="1" ht="159.5" hidden="1" x14ac:dyDescent="0.35">
      <c r="A136" s="390" t="s">
        <v>479</v>
      </c>
      <c r="B136" s="184" t="s">
        <v>501</v>
      </c>
      <c r="C136" s="44">
        <v>20230134</v>
      </c>
      <c r="D136" s="48" t="s">
        <v>502</v>
      </c>
      <c r="E136" s="47"/>
      <c r="F136" s="47"/>
      <c r="G136" s="47"/>
      <c r="H136" s="47"/>
      <c r="I136" s="48" t="s">
        <v>474</v>
      </c>
      <c r="J136" s="47" t="s">
        <v>68</v>
      </c>
      <c r="K136" s="48">
        <v>0</v>
      </c>
      <c r="L136" s="47"/>
      <c r="M136" s="47"/>
      <c r="N136" s="47" t="s">
        <v>70</v>
      </c>
      <c r="O136" s="48" t="s">
        <v>503</v>
      </c>
      <c r="P136" s="48"/>
      <c r="Q136" s="48"/>
      <c r="R136" s="48"/>
      <c r="S136" s="225" t="s">
        <v>503</v>
      </c>
      <c r="T136" s="47"/>
      <c r="U136" s="47"/>
      <c r="V136" s="47"/>
      <c r="W136" s="47"/>
      <c r="X136" s="373"/>
      <c r="Y136" s="349">
        <v>0</v>
      </c>
      <c r="Z136" s="399"/>
      <c r="AA136" s="399"/>
      <c r="AB136" s="399"/>
      <c r="AC136" s="399"/>
      <c r="AD136" s="48" t="s">
        <v>118</v>
      </c>
      <c r="AE136" s="48" t="s">
        <v>504</v>
      </c>
      <c r="AF136" s="47"/>
      <c r="AG136" s="47"/>
      <c r="AH136" s="41"/>
      <c r="AI136" s="41"/>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144"/>
      <c r="BH136" s="243"/>
      <c r="BI136" s="243"/>
      <c r="BJ136" s="266"/>
      <c r="BK136" s="266"/>
      <c r="BL136" s="266"/>
      <c r="BM136" s="266"/>
      <c r="BN136" s="266"/>
      <c r="BO136" s="266"/>
      <c r="BP136" s="266"/>
      <c r="BQ136" s="266"/>
      <c r="BR136" s="266"/>
      <c r="BS136" s="266"/>
      <c r="BT136" s="266"/>
      <c r="BU136" s="291"/>
      <c r="BV136" s="291"/>
      <c r="BW136" s="291"/>
      <c r="BX136" s="291"/>
      <c r="BY136" s="291"/>
      <c r="BZ136" s="291"/>
      <c r="CA136" s="291"/>
      <c r="CB136" s="172"/>
      <c r="CC136" s="172"/>
      <c r="CD136" s="291"/>
      <c r="CE136" s="291"/>
      <c r="CF136" s="291"/>
      <c r="CG136" s="291"/>
      <c r="CH136" s="380"/>
      <c r="CI136" s="380"/>
      <c r="CJ136" s="426"/>
      <c r="CK136" s="434"/>
      <c r="CL136" s="434"/>
      <c r="CM136" s="455"/>
      <c r="CN136" s="484"/>
      <c r="CO136" s="485"/>
      <c r="CP136" s="500"/>
      <c r="CQ136" s="380"/>
      <c r="CR136" s="380"/>
      <c r="CS136" s="380"/>
      <c r="CT136" s="426"/>
      <c r="CU136" s="426"/>
      <c r="CV136" s="426"/>
      <c r="CW136" s="426"/>
      <c r="CX136" s="426"/>
      <c r="CY136" s="426"/>
      <c r="CZ136" s="512"/>
      <c r="DA136" s="475"/>
      <c r="DB136" s="324"/>
      <c r="DC136" s="11"/>
      <c r="DE136" s="1"/>
      <c r="DF136" s="445"/>
      <c r="DG136" s="526"/>
      <c r="DH136" s="526"/>
      <c r="DI136" s="447"/>
      <c r="DJ136" s="445"/>
      <c r="DK136" s="445"/>
    </row>
    <row r="137" spans="1:115" s="3" customFormat="1" ht="58" hidden="1" x14ac:dyDescent="0.35">
      <c r="A137" s="390" t="s">
        <v>479</v>
      </c>
      <c r="B137" s="184" t="s">
        <v>505</v>
      </c>
      <c r="C137" s="44">
        <v>20230135</v>
      </c>
      <c r="D137" s="48" t="s">
        <v>506</v>
      </c>
      <c r="E137" s="47"/>
      <c r="F137" s="47"/>
      <c r="G137" s="47"/>
      <c r="H137" s="47"/>
      <c r="I137" s="48" t="s">
        <v>474</v>
      </c>
      <c r="J137" s="47" t="s">
        <v>68</v>
      </c>
      <c r="K137" s="48">
        <v>0</v>
      </c>
      <c r="L137" s="47"/>
      <c r="M137" s="47"/>
      <c r="N137" s="47" t="s">
        <v>70</v>
      </c>
      <c r="O137" s="48">
        <v>0</v>
      </c>
      <c r="P137" s="48"/>
      <c r="Q137" s="48"/>
      <c r="R137" s="48"/>
      <c r="S137" s="225" t="s">
        <v>507</v>
      </c>
      <c r="T137" s="47"/>
      <c r="U137" s="47"/>
      <c r="V137" s="47"/>
      <c r="W137" s="47"/>
      <c r="X137" s="373"/>
      <c r="Y137" s="349" t="s">
        <v>508</v>
      </c>
      <c r="Z137" s="399"/>
      <c r="AA137" s="399"/>
      <c r="AB137" s="399"/>
      <c r="AC137" s="399"/>
      <c r="AD137" s="48" t="s">
        <v>118</v>
      </c>
      <c r="AE137" s="48" t="s">
        <v>504</v>
      </c>
      <c r="AF137" s="47"/>
      <c r="AG137" s="47"/>
      <c r="AH137" s="41"/>
      <c r="AI137" s="41"/>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144"/>
      <c r="BH137" s="243"/>
      <c r="BI137" s="243"/>
      <c r="BJ137" s="266"/>
      <c r="BK137" s="266"/>
      <c r="BL137" s="266"/>
      <c r="BM137" s="266"/>
      <c r="BN137" s="266"/>
      <c r="BO137" s="266"/>
      <c r="BP137" s="266"/>
      <c r="BQ137" s="266"/>
      <c r="BR137" s="266"/>
      <c r="BS137" s="266"/>
      <c r="BT137" s="266"/>
      <c r="BU137" s="291"/>
      <c r="BV137" s="291"/>
      <c r="BW137" s="291"/>
      <c r="BX137" s="291"/>
      <c r="BY137" s="291"/>
      <c r="BZ137" s="291"/>
      <c r="CA137" s="291"/>
      <c r="CB137" s="172"/>
      <c r="CC137" s="172"/>
      <c r="CD137" s="291"/>
      <c r="CE137" s="291"/>
      <c r="CF137" s="291"/>
      <c r="CG137" s="291"/>
      <c r="CH137" s="380"/>
      <c r="CI137" s="380"/>
      <c r="CJ137" s="426"/>
      <c r="CK137" s="434"/>
      <c r="CL137" s="434"/>
      <c r="CM137" s="455"/>
      <c r="CN137" s="484"/>
      <c r="CO137" s="485"/>
      <c r="CP137" s="500"/>
      <c r="CQ137" s="380"/>
      <c r="CR137" s="380"/>
      <c r="CS137" s="380"/>
      <c r="CT137" s="426"/>
      <c r="CU137" s="426"/>
      <c r="CV137" s="426"/>
      <c r="CW137" s="426"/>
      <c r="CX137" s="426"/>
      <c r="CY137" s="426"/>
      <c r="CZ137" s="512"/>
      <c r="DA137" s="475"/>
      <c r="DB137" s="324"/>
      <c r="DC137" s="11"/>
      <c r="DE137" s="1"/>
      <c r="DF137" s="445"/>
      <c r="DG137" s="526"/>
      <c r="DH137" s="526"/>
      <c r="DI137" s="447"/>
      <c r="DJ137" s="445"/>
      <c r="DK137" s="445"/>
    </row>
    <row r="138" spans="1:115" s="3" customFormat="1" ht="43.5" hidden="1" x14ac:dyDescent="0.35">
      <c r="A138" s="390" t="s">
        <v>479</v>
      </c>
      <c r="B138" s="184" t="s">
        <v>509</v>
      </c>
      <c r="C138" s="44">
        <v>20230136</v>
      </c>
      <c r="D138" s="48" t="s">
        <v>510</v>
      </c>
      <c r="E138" s="47"/>
      <c r="F138" s="47"/>
      <c r="G138" s="47"/>
      <c r="H138" s="47"/>
      <c r="I138" s="48" t="s">
        <v>67</v>
      </c>
      <c r="J138" s="47" t="s">
        <v>68</v>
      </c>
      <c r="K138" s="48">
        <v>0</v>
      </c>
      <c r="L138" s="47"/>
      <c r="M138" s="47"/>
      <c r="N138" s="47" t="s">
        <v>70</v>
      </c>
      <c r="O138" s="48">
        <v>0</v>
      </c>
      <c r="P138" s="48"/>
      <c r="Q138" s="48"/>
      <c r="R138" s="48"/>
      <c r="S138" s="225">
        <v>0</v>
      </c>
      <c r="T138" s="47"/>
      <c r="U138" s="47"/>
      <c r="V138" s="47"/>
      <c r="W138" s="47"/>
      <c r="X138" s="373"/>
      <c r="Y138" s="349">
        <v>0.5</v>
      </c>
      <c r="Z138" s="399"/>
      <c r="AA138" s="399"/>
      <c r="AB138" s="399"/>
      <c r="AC138" s="399"/>
      <c r="AD138" s="48" t="s">
        <v>118</v>
      </c>
      <c r="AE138" s="48" t="s">
        <v>504</v>
      </c>
      <c r="AF138" s="47"/>
      <c r="AG138" s="47"/>
      <c r="AH138" s="41"/>
      <c r="AI138" s="41"/>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144"/>
      <c r="BH138" s="243"/>
      <c r="BI138" s="243"/>
      <c r="BJ138" s="266"/>
      <c r="BK138" s="266"/>
      <c r="BL138" s="266"/>
      <c r="BM138" s="266"/>
      <c r="BN138" s="266"/>
      <c r="BO138" s="266"/>
      <c r="BP138" s="266"/>
      <c r="BQ138" s="266"/>
      <c r="BR138" s="266"/>
      <c r="BS138" s="266"/>
      <c r="BT138" s="266"/>
      <c r="BU138" s="291"/>
      <c r="BV138" s="291"/>
      <c r="BW138" s="291"/>
      <c r="BX138" s="291"/>
      <c r="BY138" s="291"/>
      <c r="BZ138" s="291"/>
      <c r="CA138" s="291"/>
      <c r="CB138" s="172"/>
      <c r="CC138" s="172"/>
      <c r="CD138" s="291"/>
      <c r="CE138" s="291"/>
      <c r="CF138" s="291"/>
      <c r="CG138" s="291"/>
      <c r="CH138" s="380"/>
      <c r="CI138" s="380"/>
      <c r="CJ138" s="426"/>
      <c r="CK138" s="434"/>
      <c r="CL138" s="434"/>
      <c r="CM138" s="455"/>
      <c r="CN138" s="484"/>
      <c r="CO138" s="485"/>
      <c r="CP138" s="500"/>
      <c r="CQ138" s="380"/>
      <c r="CR138" s="380"/>
      <c r="CS138" s="380"/>
      <c r="CT138" s="426"/>
      <c r="CU138" s="426"/>
      <c r="CV138" s="426"/>
      <c r="CW138" s="426"/>
      <c r="CX138" s="426"/>
      <c r="CY138" s="426"/>
      <c r="CZ138" s="512"/>
      <c r="DA138" s="475"/>
      <c r="DB138" s="324"/>
      <c r="DC138" s="11"/>
      <c r="DE138" s="1"/>
      <c r="DF138" s="445"/>
      <c r="DG138" s="526"/>
      <c r="DH138" s="526"/>
      <c r="DI138" s="447"/>
      <c r="DJ138" s="445"/>
      <c r="DK138" s="445"/>
    </row>
    <row r="139" spans="1:115" s="3" customFormat="1" ht="101.5" hidden="1" x14ac:dyDescent="0.35">
      <c r="A139" s="390" t="s">
        <v>479</v>
      </c>
      <c r="B139" s="184" t="s">
        <v>511</v>
      </c>
      <c r="C139" s="44">
        <v>20230137</v>
      </c>
      <c r="D139" s="48" t="s">
        <v>512</v>
      </c>
      <c r="E139" s="47"/>
      <c r="F139" s="47"/>
      <c r="G139" s="47"/>
      <c r="H139" s="47"/>
      <c r="I139" s="48" t="s">
        <v>474</v>
      </c>
      <c r="J139" s="47" t="s">
        <v>68</v>
      </c>
      <c r="K139" s="48">
        <v>0</v>
      </c>
      <c r="L139" s="47"/>
      <c r="M139" s="47"/>
      <c r="N139" s="47" t="s">
        <v>70</v>
      </c>
      <c r="O139" s="48">
        <v>0</v>
      </c>
      <c r="P139" s="48"/>
      <c r="Q139" s="48"/>
      <c r="R139" s="48"/>
      <c r="S139" s="225">
        <v>0</v>
      </c>
      <c r="T139" s="47"/>
      <c r="U139" s="47"/>
      <c r="V139" s="47"/>
      <c r="W139" s="47"/>
      <c r="X139" s="373"/>
      <c r="Y139" s="349" t="s">
        <v>508</v>
      </c>
      <c r="Z139" s="399"/>
      <c r="AA139" s="399"/>
      <c r="AB139" s="399"/>
      <c r="AC139" s="399"/>
      <c r="AD139" s="48" t="s">
        <v>118</v>
      </c>
      <c r="AE139" s="48" t="s">
        <v>504</v>
      </c>
      <c r="AF139" s="47"/>
      <c r="AG139" s="47"/>
      <c r="AH139" s="41"/>
      <c r="AI139" s="41"/>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144"/>
      <c r="BH139" s="243"/>
      <c r="BI139" s="243"/>
      <c r="BJ139" s="266"/>
      <c r="BK139" s="266"/>
      <c r="BL139" s="266"/>
      <c r="BM139" s="266"/>
      <c r="BN139" s="266"/>
      <c r="BO139" s="266"/>
      <c r="BP139" s="266"/>
      <c r="BQ139" s="266"/>
      <c r="BR139" s="266"/>
      <c r="BS139" s="266"/>
      <c r="BT139" s="266"/>
      <c r="BU139" s="291"/>
      <c r="BV139" s="291"/>
      <c r="BW139" s="291"/>
      <c r="BX139" s="291"/>
      <c r="BY139" s="291"/>
      <c r="BZ139" s="291"/>
      <c r="CA139" s="291"/>
      <c r="CB139" s="172"/>
      <c r="CC139" s="172"/>
      <c r="CD139" s="291"/>
      <c r="CE139" s="291"/>
      <c r="CF139" s="291"/>
      <c r="CG139" s="291"/>
      <c r="CH139" s="380"/>
      <c r="CI139" s="380"/>
      <c r="CJ139" s="426"/>
      <c r="CK139" s="434"/>
      <c r="CL139" s="434"/>
      <c r="CM139" s="455"/>
      <c r="CN139" s="484"/>
      <c r="CO139" s="485"/>
      <c r="CP139" s="500"/>
      <c r="CQ139" s="380"/>
      <c r="CR139" s="380"/>
      <c r="CS139" s="380"/>
      <c r="CT139" s="426"/>
      <c r="CU139" s="426"/>
      <c r="CV139" s="426"/>
      <c r="CW139" s="426"/>
      <c r="CX139" s="426"/>
      <c r="CY139" s="426"/>
      <c r="CZ139" s="512"/>
      <c r="DA139" s="475"/>
      <c r="DB139" s="324"/>
      <c r="DC139" s="11"/>
      <c r="DE139" s="1"/>
      <c r="DF139" s="445"/>
      <c r="DG139" s="526"/>
      <c r="DH139" s="526"/>
      <c r="DI139" s="447"/>
      <c r="DJ139" s="445"/>
      <c r="DK139" s="445"/>
    </row>
    <row r="140" spans="1:115" s="3" customFormat="1" ht="145" hidden="1" x14ac:dyDescent="0.35">
      <c r="A140" s="390" t="s">
        <v>479</v>
      </c>
      <c r="B140" s="184" t="s">
        <v>513</v>
      </c>
      <c r="C140" s="44">
        <v>20230138</v>
      </c>
      <c r="D140" s="43" t="s">
        <v>514</v>
      </c>
      <c r="E140" s="47"/>
      <c r="F140" s="47"/>
      <c r="G140" s="47"/>
      <c r="H140" s="47"/>
      <c r="I140" s="190" t="s">
        <v>75</v>
      </c>
      <c r="J140" s="47" t="s">
        <v>68</v>
      </c>
      <c r="K140" s="190">
        <v>0</v>
      </c>
      <c r="L140" s="47"/>
      <c r="M140" s="47"/>
      <c r="N140" s="47" t="s">
        <v>70</v>
      </c>
      <c r="O140" s="190">
        <v>1</v>
      </c>
      <c r="P140" s="190"/>
      <c r="Q140" s="190"/>
      <c r="R140" s="190"/>
      <c r="S140" s="225">
        <v>0</v>
      </c>
      <c r="T140" s="47"/>
      <c r="U140" s="47"/>
      <c r="V140" s="47"/>
      <c r="W140" s="47"/>
      <c r="X140" s="373"/>
      <c r="Y140" s="349">
        <v>0</v>
      </c>
      <c r="Z140" s="399"/>
      <c r="AA140" s="399"/>
      <c r="AB140" s="399"/>
      <c r="AC140" s="399"/>
      <c r="AD140" s="43" t="s">
        <v>118</v>
      </c>
      <c r="AE140" s="190" t="s">
        <v>515</v>
      </c>
      <c r="AF140" s="47"/>
      <c r="AG140" s="47"/>
      <c r="AH140" s="41"/>
      <c r="AI140" s="41"/>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144"/>
      <c r="BH140" s="243"/>
      <c r="BI140" s="243"/>
      <c r="BJ140" s="266"/>
      <c r="BK140" s="266"/>
      <c r="BL140" s="266"/>
      <c r="BM140" s="266"/>
      <c r="BN140" s="266"/>
      <c r="BO140" s="266"/>
      <c r="BP140" s="266"/>
      <c r="BQ140" s="266"/>
      <c r="BR140" s="266"/>
      <c r="BS140" s="266"/>
      <c r="BT140" s="266"/>
      <c r="BU140" s="291"/>
      <c r="BV140" s="291"/>
      <c r="BW140" s="291"/>
      <c r="BX140" s="291"/>
      <c r="BY140" s="291"/>
      <c r="BZ140" s="291"/>
      <c r="CA140" s="291"/>
      <c r="CB140" s="172"/>
      <c r="CC140" s="172"/>
      <c r="CD140" s="291"/>
      <c r="CE140" s="291"/>
      <c r="CF140" s="291"/>
      <c r="CG140" s="291"/>
      <c r="CH140" s="380"/>
      <c r="CI140" s="380"/>
      <c r="CJ140" s="426"/>
      <c r="CK140" s="434"/>
      <c r="CL140" s="434"/>
      <c r="CM140" s="455"/>
      <c r="CN140" s="484"/>
      <c r="CO140" s="485"/>
      <c r="CP140" s="500"/>
      <c r="CQ140" s="380"/>
      <c r="CR140" s="380"/>
      <c r="CS140" s="380"/>
      <c r="CT140" s="426"/>
      <c r="CU140" s="426"/>
      <c r="CV140" s="426"/>
      <c r="CW140" s="426"/>
      <c r="CX140" s="426"/>
      <c r="CY140" s="426"/>
      <c r="CZ140" s="512"/>
      <c r="DA140" s="475"/>
      <c r="DB140" s="324"/>
      <c r="DC140" s="11"/>
      <c r="DE140" s="1"/>
      <c r="DF140" s="445"/>
      <c r="DG140" s="526"/>
      <c r="DH140" s="526"/>
      <c r="DI140" s="447"/>
      <c r="DJ140" s="445"/>
      <c r="DK140" s="445"/>
    </row>
    <row r="141" spans="1:115" s="3" customFormat="1" ht="145" hidden="1" x14ac:dyDescent="0.35">
      <c r="A141" s="390" t="s">
        <v>479</v>
      </c>
      <c r="B141" s="184" t="s">
        <v>513</v>
      </c>
      <c r="C141" s="44">
        <v>20230139</v>
      </c>
      <c r="D141" s="44" t="s">
        <v>516</v>
      </c>
      <c r="E141" s="47"/>
      <c r="F141" s="47"/>
      <c r="G141" s="47"/>
      <c r="H141" s="47"/>
      <c r="I141" s="44" t="s">
        <v>474</v>
      </c>
      <c r="J141" s="47" t="s">
        <v>68</v>
      </c>
      <c r="K141" s="44">
        <v>0</v>
      </c>
      <c r="L141" s="47"/>
      <c r="M141" s="47"/>
      <c r="N141" s="47" t="s">
        <v>70</v>
      </c>
      <c r="O141" s="44">
        <v>0</v>
      </c>
      <c r="P141" s="44"/>
      <c r="Q141" s="44"/>
      <c r="R141" s="44"/>
      <c r="S141" s="225">
        <v>1</v>
      </c>
      <c r="T141" s="47"/>
      <c r="U141" s="47"/>
      <c r="V141" s="47"/>
      <c r="W141" s="47"/>
      <c r="X141" s="373"/>
      <c r="Y141" s="349">
        <v>0</v>
      </c>
      <c r="Z141" s="399"/>
      <c r="AA141" s="399"/>
      <c r="AB141" s="399"/>
      <c r="AC141" s="399"/>
      <c r="AD141" s="44" t="s">
        <v>118</v>
      </c>
      <c r="AE141" s="44" t="s">
        <v>515</v>
      </c>
      <c r="AF141" s="47"/>
      <c r="AG141" s="47"/>
      <c r="AH141" s="41"/>
      <c r="AI141" s="41"/>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144"/>
      <c r="BH141" s="243"/>
      <c r="BI141" s="243"/>
      <c r="BJ141" s="266"/>
      <c r="BK141" s="266"/>
      <c r="BL141" s="266"/>
      <c r="BM141" s="266"/>
      <c r="BN141" s="266"/>
      <c r="BO141" s="266"/>
      <c r="BP141" s="266"/>
      <c r="BQ141" s="266"/>
      <c r="BR141" s="266"/>
      <c r="BS141" s="266"/>
      <c r="BT141" s="266"/>
      <c r="BU141" s="291"/>
      <c r="BV141" s="291"/>
      <c r="BW141" s="291"/>
      <c r="BX141" s="291"/>
      <c r="BY141" s="291"/>
      <c r="BZ141" s="291"/>
      <c r="CA141" s="291"/>
      <c r="CB141" s="172"/>
      <c r="CC141" s="172"/>
      <c r="CD141" s="291"/>
      <c r="CE141" s="291"/>
      <c r="CF141" s="291"/>
      <c r="CG141" s="291"/>
      <c r="CH141" s="380"/>
      <c r="CI141" s="380"/>
      <c r="CJ141" s="426"/>
      <c r="CK141" s="434"/>
      <c r="CL141" s="434"/>
      <c r="CM141" s="455"/>
      <c r="CN141" s="484"/>
      <c r="CO141" s="485"/>
      <c r="CP141" s="500"/>
      <c r="CQ141" s="380"/>
      <c r="CR141" s="380"/>
      <c r="CS141" s="380"/>
      <c r="CT141" s="426"/>
      <c r="CU141" s="426"/>
      <c r="CV141" s="426"/>
      <c r="CW141" s="426"/>
      <c r="CX141" s="426"/>
      <c r="CY141" s="426"/>
      <c r="CZ141" s="512"/>
      <c r="DA141" s="475"/>
      <c r="DB141" s="324"/>
      <c r="DC141" s="11"/>
      <c r="DE141" s="1"/>
      <c r="DF141" s="445"/>
      <c r="DG141" s="526"/>
      <c r="DH141" s="526"/>
      <c r="DI141" s="447"/>
      <c r="DJ141" s="445"/>
      <c r="DK141" s="445"/>
    </row>
    <row r="142" spans="1:115" s="3" customFormat="1" ht="174" hidden="1" x14ac:dyDescent="0.35">
      <c r="A142" s="390" t="s">
        <v>479</v>
      </c>
      <c r="B142" s="184" t="s">
        <v>517</v>
      </c>
      <c r="C142" s="44">
        <v>20230140</v>
      </c>
      <c r="D142" s="47" t="s">
        <v>518</v>
      </c>
      <c r="E142" s="47"/>
      <c r="F142" s="47"/>
      <c r="G142" s="47"/>
      <c r="H142" s="47"/>
      <c r="I142" s="41" t="s">
        <v>67</v>
      </c>
      <c r="J142" s="47" t="s">
        <v>68</v>
      </c>
      <c r="K142" s="203">
        <v>0.19</v>
      </c>
      <c r="L142" s="47"/>
      <c r="M142" s="47"/>
      <c r="N142" s="47" t="s">
        <v>70</v>
      </c>
      <c r="O142" s="203">
        <v>0.19</v>
      </c>
      <c r="P142" s="203"/>
      <c r="Q142" s="203"/>
      <c r="R142" s="203"/>
      <c r="S142" s="225">
        <v>0.2</v>
      </c>
      <c r="T142" s="47"/>
      <c r="U142" s="47"/>
      <c r="V142" s="47"/>
      <c r="W142" s="47"/>
      <c r="X142" s="373"/>
      <c r="Y142" s="349">
        <v>0.21</v>
      </c>
      <c r="Z142" s="399"/>
      <c r="AA142" s="399"/>
      <c r="AB142" s="399"/>
      <c r="AC142" s="399"/>
      <c r="AD142" s="47" t="s">
        <v>118</v>
      </c>
      <c r="AE142" s="47" t="s">
        <v>519</v>
      </c>
      <c r="AF142" s="47"/>
      <c r="AG142" s="47"/>
      <c r="AH142" s="41"/>
      <c r="AI142" s="41"/>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144"/>
      <c r="BH142" s="243"/>
      <c r="BI142" s="243"/>
      <c r="BJ142" s="266"/>
      <c r="BK142" s="266"/>
      <c r="BL142" s="266"/>
      <c r="BM142" s="266"/>
      <c r="BN142" s="266"/>
      <c r="BO142" s="266"/>
      <c r="BP142" s="266"/>
      <c r="BQ142" s="266"/>
      <c r="BR142" s="266"/>
      <c r="BS142" s="266"/>
      <c r="BT142" s="266"/>
      <c r="BU142" s="291"/>
      <c r="BV142" s="291"/>
      <c r="BW142" s="291"/>
      <c r="BX142" s="291"/>
      <c r="BY142" s="291"/>
      <c r="BZ142" s="291"/>
      <c r="CA142" s="291"/>
      <c r="CB142" s="172"/>
      <c r="CC142" s="172"/>
      <c r="CD142" s="291"/>
      <c r="CE142" s="291"/>
      <c r="CF142" s="291"/>
      <c r="CG142" s="291"/>
      <c r="CH142" s="380"/>
      <c r="CI142" s="380"/>
      <c r="CJ142" s="426"/>
      <c r="CK142" s="434"/>
      <c r="CL142" s="434"/>
      <c r="CM142" s="455"/>
      <c r="CN142" s="484"/>
      <c r="CO142" s="485"/>
      <c r="CP142" s="500"/>
      <c r="CQ142" s="380"/>
      <c r="CR142" s="380"/>
      <c r="CS142" s="380"/>
      <c r="CT142" s="426"/>
      <c r="CU142" s="426"/>
      <c r="CV142" s="426"/>
      <c r="CW142" s="426"/>
      <c r="CX142" s="426"/>
      <c r="CY142" s="426"/>
      <c r="CZ142" s="512"/>
      <c r="DA142" s="475"/>
      <c r="DB142" s="324"/>
      <c r="DC142" s="11"/>
      <c r="DE142" s="1"/>
      <c r="DF142" s="445"/>
      <c r="DG142" s="526"/>
      <c r="DH142" s="526"/>
      <c r="DI142" s="447"/>
      <c r="DJ142" s="445"/>
      <c r="DK142" s="445"/>
    </row>
    <row r="143" spans="1:115" s="3" customFormat="1" ht="174" hidden="1" x14ac:dyDescent="0.35">
      <c r="A143" s="390" t="s">
        <v>479</v>
      </c>
      <c r="B143" s="184" t="s">
        <v>517</v>
      </c>
      <c r="C143" s="44">
        <v>20230141</v>
      </c>
      <c r="D143" s="47" t="s">
        <v>520</v>
      </c>
      <c r="E143" s="47"/>
      <c r="F143" s="47"/>
      <c r="G143" s="47"/>
      <c r="H143" s="47"/>
      <c r="I143" s="41" t="s">
        <v>67</v>
      </c>
      <c r="J143" s="47" t="s">
        <v>68</v>
      </c>
      <c r="K143" s="203">
        <v>0.05</v>
      </c>
      <c r="L143" s="47"/>
      <c r="M143" s="47"/>
      <c r="N143" s="47" t="s">
        <v>70</v>
      </c>
      <c r="O143" s="203">
        <v>0.05</v>
      </c>
      <c r="P143" s="203"/>
      <c r="Q143" s="203"/>
      <c r="R143" s="203"/>
      <c r="S143" s="225" t="s">
        <v>521</v>
      </c>
      <c r="T143" s="47"/>
      <c r="U143" s="47"/>
      <c r="V143" s="47"/>
      <c r="W143" s="47"/>
      <c r="X143" s="373"/>
      <c r="Y143" s="349">
        <v>0.1</v>
      </c>
      <c r="Z143" s="399"/>
      <c r="AA143" s="399"/>
      <c r="AB143" s="399"/>
      <c r="AC143" s="399"/>
      <c r="AD143" s="47" t="s">
        <v>118</v>
      </c>
      <c r="AE143" s="47" t="s">
        <v>519</v>
      </c>
      <c r="AF143" s="47"/>
      <c r="AG143" s="47"/>
      <c r="AH143" s="41"/>
      <c r="AI143" s="41"/>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144"/>
      <c r="BH143" s="243"/>
      <c r="BI143" s="243"/>
      <c r="BJ143" s="266"/>
      <c r="BK143" s="266"/>
      <c r="BL143" s="266"/>
      <c r="BM143" s="266"/>
      <c r="BN143" s="266"/>
      <c r="BO143" s="266"/>
      <c r="BP143" s="266"/>
      <c r="BQ143" s="266"/>
      <c r="BR143" s="266"/>
      <c r="BS143" s="266"/>
      <c r="BT143" s="266"/>
      <c r="BU143" s="291"/>
      <c r="BV143" s="291"/>
      <c r="BW143" s="291"/>
      <c r="BX143" s="291"/>
      <c r="BY143" s="291"/>
      <c r="BZ143" s="291"/>
      <c r="CA143" s="291"/>
      <c r="CB143" s="172"/>
      <c r="CC143" s="172"/>
      <c r="CD143" s="291"/>
      <c r="CE143" s="291"/>
      <c r="CF143" s="291"/>
      <c r="CG143" s="291"/>
      <c r="CH143" s="380"/>
      <c r="CI143" s="380"/>
      <c r="CJ143" s="426"/>
      <c r="CK143" s="434"/>
      <c r="CL143" s="434"/>
      <c r="CM143" s="455"/>
      <c r="CN143" s="484"/>
      <c r="CO143" s="485"/>
      <c r="CP143" s="500"/>
      <c r="CQ143" s="380"/>
      <c r="CR143" s="380"/>
      <c r="CS143" s="380"/>
      <c r="CT143" s="426"/>
      <c r="CU143" s="426"/>
      <c r="CV143" s="426"/>
      <c r="CW143" s="426"/>
      <c r="CX143" s="426"/>
      <c r="CY143" s="426"/>
      <c r="CZ143" s="512"/>
      <c r="DA143" s="475"/>
      <c r="DB143" s="324"/>
      <c r="DC143" s="11"/>
      <c r="DE143" s="1"/>
      <c r="DF143" s="445"/>
      <c r="DG143" s="526"/>
      <c r="DH143" s="526"/>
      <c r="DI143" s="447"/>
      <c r="DJ143" s="445"/>
      <c r="DK143" s="445"/>
    </row>
    <row r="144" spans="1:115" s="3" customFormat="1" ht="174" hidden="1" x14ac:dyDescent="0.35">
      <c r="A144" s="390" t="s">
        <v>479</v>
      </c>
      <c r="B144" s="184" t="s">
        <v>517</v>
      </c>
      <c r="C144" s="44">
        <v>20230142</v>
      </c>
      <c r="D144" s="47" t="s">
        <v>522</v>
      </c>
      <c r="E144" s="47"/>
      <c r="F144" s="47"/>
      <c r="G144" s="47"/>
      <c r="H144" s="47"/>
      <c r="I144" s="41" t="s">
        <v>67</v>
      </c>
      <c r="J144" s="47" t="s">
        <v>68</v>
      </c>
      <c r="K144" s="203">
        <v>0.1</v>
      </c>
      <c r="L144" s="47"/>
      <c r="M144" s="47"/>
      <c r="N144" s="47" t="s">
        <v>70</v>
      </c>
      <c r="O144" s="203">
        <v>0.1</v>
      </c>
      <c r="P144" s="203"/>
      <c r="Q144" s="203"/>
      <c r="R144" s="203"/>
      <c r="S144" s="225">
        <v>0.12</v>
      </c>
      <c r="T144" s="47"/>
      <c r="U144" s="47"/>
      <c r="V144" s="47"/>
      <c r="W144" s="47"/>
      <c r="X144" s="373"/>
      <c r="Y144" s="349">
        <v>0.14000000000000001</v>
      </c>
      <c r="Z144" s="399"/>
      <c r="AA144" s="399"/>
      <c r="AB144" s="399"/>
      <c r="AC144" s="399"/>
      <c r="AD144" s="47" t="s">
        <v>118</v>
      </c>
      <c r="AE144" s="47" t="s">
        <v>519</v>
      </c>
      <c r="AF144" s="47"/>
      <c r="AG144" s="47"/>
      <c r="AH144" s="41"/>
      <c r="AI144" s="41"/>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144"/>
      <c r="BH144" s="243"/>
      <c r="BI144" s="243"/>
      <c r="BJ144" s="266"/>
      <c r="BK144" s="266"/>
      <c r="BL144" s="266"/>
      <c r="BM144" s="266"/>
      <c r="BN144" s="266"/>
      <c r="BO144" s="266"/>
      <c r="BP144" s="266"/>
      <c r="BQ144" s="266"/>
      <c r="BR144" s="266"/>
      <c r="BS144" s="266"/>
      <c r="BT144" s="266"/>
      <c r="BU144" s="291"/>
      <c r="BV144" s="291"/>
      <c r="BW144" s="291"/>
      <c r="BX144" s="291"/>
      <c r="BY144" s="291"/>
      <c r="BZ144" s="291"/>
      <c r="CA144" s="291"/>
      <c r="CB144" s="172"/>
      <c r="CC144" s="172"/>
      <c r="CD144" s="291"/>
      <c r="CE144" s="291"/>
      <c r="CF144" s="291"/>
      <c r="CG144" s="291"/>
      <c r="CH144" s="380"/>
      <c r="CI144" s="380"/>
      <c r="CJ144" s="426"/>
      <c r="CK144" s="434"/>
      <c r="CL144" s="434"/>
      <c r="CM144" s="455"/>
      <c r="CN144" s="484"/>
      <c r="CO144" s="485"/>
      <c r="CP144" s="500"/>
      <c r="CQ144" s="380"/>
      <c r="CR144" s="380"/>
      <c r="CS144" s="380"/>
      <c r="CT144" s="426"/>
      <c r="CU144" s="426"/>
      <c r="CV144" s="426"/>
      <c r="CW144" s="426"/>
      <c r="CX144" s="426"/>
      <c r="CY144" s="426"/>
      <c r="CZ144" s="512"/>
      <c r="DA144" s="475"/>
      <c r="DB144" s="324"/>
      <c r="DC144" s="11"/>
      <c r="DE144" s="1"/>
      <c r="DF144" s="445"/>
      <c r="DG144" s="526"/>
      <c r="DH144" s="526"/>
      <c r="DI144" s="447"/>
      <c r="DJ144" s="445"/>
      <c r="DK144" s="445"/>
    </row>
    <row r="145" spans="1:115" s="3" customFormat="1" ht="174" hidden="1" x14ac:dyDescent="0.35">
      <c r="A145" s="390" t="s">
        <v>479</v>
      </c>
      <c r="B145" s="184" t="s">
        <v>517</v>
      </c>
      <c r="C145" s="44">
        <v>20230143</v>
      </c>
      <c r="D145" s="47" t="s">
        <v>523</v>
      </c>
      <c r="E145" s="47"/>
      <c r="F145" s="47"/>
      <c r="G145" s="47"/>
      <c r="H145" s="47"/>
      <c r="I145" s="41" t="s">
        <v>67</v>
      </c>
      <c r="J145" s="47" t="s">
        <v>68</v>
      </c>
      <c r="K145" s="203">
        <v>0.59</v>
      </c>
      <c r="L145" s="47"/>
      <c r="M145" s="47"/>
      <c r="N145" s="47" t="s">
        <v>70</v>
      </c>
      <c r="O145" s="41" t="s">
        <v>524</v>
      </c>
      <c r="P145" s="41"/>
      <c r="Q145" s="41"/>
      <c r="R145" s="41"/>
      <c r="S145" s="225">
        <v>0.64</v>
      </c>
      <c r="T145" s="47"/>
      <c r="U145" s="47"/>
      <c r="V145" s="47"/>
      <c r="W145" s="47"/>
      <c r="X145" s="373"/>
      <c r="Y145" s="349" t="s">
        <v>525</v>
      </c>
      <c r="Z145" s="399"/>
      <c r="AA145" s="399"/>
      <c r="AB145" s="399"/>
      <c r="AC145" s="399"/>
      <c r="AD145" s="47" t="s">
        <v>118</v>
      </c>
      <c r="AE145" s="47" t="s">
        <v>519</v>
      </c>
      <c r="AF145" s="47"/>
      <c r="AG145" s="47"/>
      <c r="AH145" s="41"/>
      <c r="AI145" s="41"/>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144"/>
      <c r="BH145" s="243"/>
      <c r="BI145" s="243"/>
      <c r="BJ145" s="266"/>
      <c r="BK145" s="266"/>
      <c r="BL145" s="266"/>
      <c r="BM145" s="266"/>
      <c r="BN145" s="266"/>
      <c r="BO145" s="266"/>
      <c r="BP145" s="266"/>
      <c r="BQ145" s="266"/>
      <c r="BR145" s="266"/>
      <c r="BS145" s="266"/>
      <c r="BT145" s="266"/>
      <c r="BU145" s="291"/>
      <c r="BV145" s="291"/>
      <c r="BW145" s="291"/>
      <c r="BX145" s="291"/>
      <c r="BY145" s="291"/>
      <c r="BZ145" s="291"/>
      <c r="CA145" s="291"/>
      <c r="CB145" s="172"/>
      <c r="CC145" s="172"/>
      <c r="CD145" s="291"/>
      <c r="CE145" s="291"/>
      <c r="CF145" s="291"/>
      <c r="CG145" s="291"/>
      <c r="CH145" s="380"/>
      <c r="CI145" s="380"/>
      <c r="CJ145" s="426"/>
      <c r="CK145" s="434"/>
      <c r="CL145" s="434"/>
      <c r="CM145" s="455"/>
      <c r="CN145" s="484"/>
      <c r="CO145" s="485"/>
      <c r="CP145" s="500"/>
      <c r="CQ145" s="380"/>
      <c r="CR145" s="380"/>
      <c r="CS145" s="380"/>
      <c r="CT145" s="426"/>
      <c r="CU145" s="426"/>
      <c r="CV145" s="426"/>
      <c r="CW145" s="426"/>
      <c r="CX145" s="426"/>
      <c r="CY145" s="426"/>
      <c r="CZ145" s="512"/>
      <c r="DA145" s="475"/>
      <c r="DB145" s="324"/>
      <c r="DC145" s="11"/>
      <c r="DE145" s="1"/>
      <c r="DF145" s="445"/>
      <c r="DG145" s="526"/>
      <c r="DH145" s="526"/>
      <c r="DI145" s="447"/>
      <c r="DJ145" s="445"/>
      <c r="DK145" s="445"/>
    </row>
    <row r="146" spans="1:115" s="3" customFormat="1" ht="174" hidden="1" x14ac:dyDescent="0.35">
      <c r="A146" s="390" t="s">
        <v>479</v>
      </c>
      <c r="B146" s="184" t="s">
        <v>517</v>
      </c>
      <c r="C146" s="44">
        <v>20230144</v>
      </c>
      <c r="D146" s="47" t="s">
        <v>526</v>
      </c>
      <c r="E146" s="47"/>
      <c r="F146" s="47"/>
      <c r="G146" s="47"/>
      <c r="H146" s="47"/>
      <c r="I146" s="41" t="s">
        <v>67</v>
      </c>
      <c r="J146" s="47" t="s">
        <v>68</v>
      </c>
      <c r="K146" s="203">
        <v>0.85</v>
      </c>
      <c r="L146" s="47"/>
      <c r="M146" s="47"/>
      <c r="N146" s="47" t="s">
        <v>70</v>
      </c>
      <c r="O146" s="203">
        <v>0.86</v>
      </c>
      <c r="P146" s="203"/>
      <c r="Q146" s="203"/>
      <c r="R146" s="203"/>
      <c r="S146" s="225">
        <v>0.87</v>
      </c>
      <c r="T146" s="47"/>
      <c r="U146" s="47"/>
      <c r="V146" s="47"/>
      <c r="W146" s="47"/>
      <c r="X146" s="373"/>
      <c r="Y146" s="349">
        <v>0.88</v>
      </c>
      <c r="Z146" s="399"/>
      <c r="AA146" s="399"/>
      <c r="AB146" s="399"/>
      <c r="AC146" s="399"/>
      <c r="AD146" s="47" t="s">
        <v>118</v>
      </c>
      <c r="AE146" s="47" t="s">
        <v>519</v>
      </c>
      <c r="AF146" s="47"/>
      <c r="AG146" s="47"/>
      <c r="AH146" s="41"/>
      <c r="AI146" s="41"/>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144"/>
      <c r="BH146" s="243"/>
      <c r="BI146" s="243"/>
      <c r="BJ146" s="266"/>
      <c r="BK146" s="266"/>
      <c r="BL146" s="266"/>
      <c r="BM146" s="266"/>
      <c r="BN146" s="266"/>
      <c r="BO146" s="266"/>
      <c r="BP146" s="266"/>
      <c r="BQ146" s="266"/>
      <c r="BR146" s="266"/>
      <c r="BS146" s="266"/>
      <c r="BT146" s="266"/>
      <c r="BU146" s="291"/>
      <c r="BV146" s="291"/>
      <c r="BW146" s="291"/>
      <c r="BX146" s="291"/>
      <c r="BY146" s="291"/>
      <c r="BZ146" s="291"/>
      <c r="CA146" s="291"/>
      <c r="CB146" s="172"/>
      <c r="CC146" s="172"/>
      <c r="CD146" s="291"/>
      <c r="CE146" s="291"/>
      <c r="CF146" s="291"/>
      <c r="CG146" s="291"/>
      <c r="CH146" s="380"/>
      <c r="CI146" s="380"/>
      <c r="CJ146" s="426"/>
      <c r="CK146" s="434"/>
      <c r="CL146" s="434"/>
      <c r="CM146" s="455"/>
      <c r="CN146" s="484"/>
      <c r="CO146" s="485"/>
      <c r="CP146" s="500"/>
      <c r="CQ146" s="380"/>
      <c r="CR146" s="380"/>
      <c r="CS146" s="380"/>
      <c r="CT146" s="426"/>
      <c r="CU146" s="426"/>
      <c r="CV146" s="426"/>
      <c r="CW146" s="426"/>
      <c r="CX146" s="426"/>
      <c r="CY146" s="426"/>
      <c r="CZ146" s="512"/>
      <c r="DA146" s="475"/>
      <c r="DB146" s="324"/>
      <c r="DC146" s="11"/>
      <c r="DE146" s="1"/>
      <c r="DF146" s="445"/>
      <c r="DG146" s="526"/>
      <c r="DH146" s="526"/>
      <c r="DI146" s="447"/>
      <c r="DJ146" s="445"/>
      <c r="DK146" s="445"/>
    </row>
    <row r="147" spans="1:115" s="3" customFormat="1" ht="174" hidden="1" x14ac:dyDescent="0.35">
      <c r="A147" s="390" t="s">
        <v>479</v>
      </c>
      <c r="B147" s="184" t="s">
        <v>517</v>
      </c>
      <c r="C147" s="44">
        <v>20230145</v>
      </c>
      <c r="D147" s="47" t="s">
        <v>527</v>
      </c>
      <c r="E147" s="47"/>
      <c r="F147" s="47"/>
      <c r="G147" s="47"/>
      <c r="H147" s="47"/>
      <c r="I147" s="41" t="s">
        <v>67</v>
      </c>
      <c r="J147" s="47" t="s">
        <v>68</v>
      </c>
      <c r="K147" s="203">
        <v>0.85</v>
      </c>
      <c r="L147" s="47"/>
      <c r="M147" s="47"/>
      <c r="N147" s="47" t="s">
        <v>70</v>
      </c>
      <c r="O147" s="203">
        <v>0.86</v>
      </c>
      <c r="P147" s="203"/>
      <c r="Q147" s="203"/>
      <c r="R147" s="203"/>
      <c r="S147" s="225">
        <v>0.87</v>
      </c>
      <c r="T147" s="47"/>
      <c r="U147" s="47"/>
      <c r="V147" s="47"/>
      <c r="W147" s="47"/>
      <c r="X147" s="373"/>
      <c r="Y147" s="349">
        <v>0.88</v>
      </c>
      <c r="Z147" s="399"/>
      <c r="AA147" s="399"/>
      <c r="AB147" s="399"/>
      <c r="AC147" s="399"/>
      <c r="AD147" s="47" t="s">
        <v>118</v>
      </c>
      <c r="AE147" s="47" t="s">
        <v>519</v>
      </c>
      <c r="AF147" s="47"/>
      <c r="AG147" s="47"/>
      <c r="AH147" s="41"/>
      <c r="AI147" s="41"/>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144"/>
      <c r="BH147" s="243"/>
      <c r="BI147" s="243"/>
      <c r="BJ147" s="266"/>
      <c r="BK147" s="266"/>
      <c r="BL147" s="266"/>
      <c r="BM147" s="266"/>
      <c r="BN147" s="266"/>
      <c r="BO147" s="266"/>
      <c r="BP147" s="266"/>
      <c r="BQ147" s="266"/>
      <c r="BR147" s="266"/>
      <c r="BS147" s="266"/>
      <c r="BT147" s="266"/>
      <c r="BU147" s="291"/>
      <c r="BV147" s="291"/>
      <c r="BW147" s="291"/>
      <c r="BX147" s="291"/>
      <c r="BY147" s="291"/>
      <c r="BZ147" s="291"/>
      <c r="CA147" s="291"/>
      <c r="CB147" s="172"/>
      <c r="CC147" s="172"/>
      <c r="CD147" s="291"/>
      <c r="CE147" s="291"/>
      <c r="CF147" s="291"/>
      <c r="CG147" s="291"/>
      <c r="CH147" s="380"/>
      <c r="CI147" s="380"/>
      <c r="CJ147" s="426"/>
      <c r="CK147" s="434"/>
      <c r="CL147" s="434"/>
      <c r="CM147" s="455"/>
      <c r="CN147" s="484"/>
      <c r="CO147" s="485"/>
      <c r="CP147" s="500"/>
      <c r="CQ147" s="380"/>
      <c r="CR147" s="380"/>
      <c r="CS147" s="380"/>
      <c r="CT147" s="426"/>
      <c r="CU147" s="426"/>
      <c r="CV147" s="426"/>
      <c r="CW147" s="426"/>
      <c r="CX147" s="426"/>
      <c r="CY147" s="426"/>
      <c r="CZ147" s="512"/>
      <c r="DA147" s="475"/>
      <c r="DB147" s="324"/>
      <c r="DC147" s="11"/>
      <c r="DE147" s="1"/>
      <c r="DF147" s="445"/>
      <c r="DG147" s="526"/>
      <c r="DH147" s="526"/>
      <c r="DI147" s="447"/>
      <c r="DJ147" s="445"/>
      <c r="DK147" s="445"/>
    </row>
    <row r="148" spans="1:115" s="3" customFormat="1" ht="174" hidden="1" x14ac:dyDescent="0.35">
      <c r="A148" s="390" t="s">
        <v>479</v>
      </c>
      <c r="B148" s="184" t="s">
        <v>528</v>
      </c>
      <c r="C148" s="44">
        <v>20230146</v>
      </c>
      <c r="D148" s="47" t="s">
        <v>529</v>
      </c>
      <c r="E148" s="47"/>
      <c r="F148" s="47"/>
      <c r="G148" s="47"/>
      <c r="H148" s="47"/>
      <c r="I148" s="41" t="s">
        <v>67</v>
      </c>
      <c r="J148" s="47" t="s">
        <v>68</v>
      </c>
      <c r="K148" s="203">
        <v>0.85</v>
      </c>
      <c r="L148" s="47"/>
      <c r="M148" s="47"/>
      <c r="N148" s="47" t="s">
        <v>70</v>
      </c>
      <c r="O148" s="203">
        <v>0.86</v>
      </c>
      <c r="P148" s="203"/>
      <c r="Q148" s="203"/>
      <c r="R148" s="203"/>
      <c r="S148" s="225">
        <v>0.87</v>
      </c>
      <c r="T148" s="47"/>
      <c r="U148" s="47"/>
      <c r="V148" s="47"/>
      <c r="W148" s="47"/>
      <c r="X148" s="373"/>
      <c r="Y148" s="349">
        <v>0.88</v>
      </c>
      <c r="Z148" s="399"/>
      <c r="AA148" s="399"/>
      <c r="AB148" s="399"/>
      <c r="AC148" s="399"/>
      <c r="AD148" s="47" t="s">
        <v>118</v>
      </c>
      <c r="AE148" s="47" t="s">
        <v>519</v>
      </c>
      <c r="AF148" s="47"/>
      <c r="AG148" s="47"/>
      <c r="AH148" s="41"/>
      <c r="AI148" s="41"/>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144"/>
      <c r="BH148" s="243"/>
      <c r="BI148" s="243"/>
      <c r="BJ148" s="266"/>
      <c r="BK148" s="266"/>
      <c r="BL148" s="266"/>
      <c r="BM148" s="266"/>
      <c r="BN148" s="266"/>
      <c r="BO148" s="266"/>
      <c r="BP148" s="266"/>
      <c r="BQ148" s="266"/>
      <c r="BR148" s="266"/>
      <c r="BS148" s="266"/>
      <c r="BT148" s="266"/>
      <c r="BU148" s="291"/>
      <c r="BV148" s="291"/>
      <c r="BW148" s="291"/>
      <c r="BX148" s="291"/>
      <c r="BY148" s="291"/>
      <c r="BZ148" s="291"/>
      <c r="CA148" s="291"/>
      <c r="CB148" s="172"/>
      <c r="CC148" s="172"/>
      <c r="CD148" s="291"/>
      <c r="CE148" s="291"/>
      <c r="CF148" s="291"/>
      <c r="CG148" s="291"/>
      <c r="CH148" s="380"/>
      <c r="CI148" s="380"/>
      <c r="CJ148" s="426"/>
      <c r="CK148" s="434"/>
      <c r="CL148" s="434"/>
      <c r="CM148" s="455"/>
      <c r="CN148" s="484"/>
      <c r="CO148" s="485"/>
      <c r="CP148" s="500"/>
      <c r="CQ148" s="380"/>
      <c r="CR148" s="380"/>
      <c r="CS148" s="380"/>
      <c r="CT148" s="426"/>
      <c r="CU148" s="426"/>
      <c r="CV148" s="426"/>
      <c r="CW148" s="426"/>
      <c r="CX148" s="426"/>
      <c r="CY148" s="426"/>
      <c r="CZ148" s="512"/>
      <c r="DA148" s="475"/>
      <c r="DB148" s="324"/>
      <c r="DC148" s="11"/>
      <c r="DE148" s="1"/>
      <c r="DF148" s="445"/>
      <c r="DG148" s="526"/>
      <c r="DH148" s="526"/>
      <c r="DI148" s="447"/>
      <c r="DJ148" s="445"/>
      <c r="DK148" s="445"/>
    </row>
    <row r="149" spans="1:115" s="3" customFormat="1" ht="116" hidden="1" x14ac:dyDescent="0.35">
      <c r="A149" s="390" t="s">
        <v>479</v>
      </c>
      <c r="B149" s="184" t="s">
        <v>530</v>
      </c>
      <c r="C149" s="44">
        <v>20230147</v>
      </c>
      <c r="D149" s="47" t="s">
        <v>531</v>
      </c>
      <c r="E149" s="47"/>
      <c r="F149" s="47"/>
      <c r="G149" s="47"/>
      <c r="H149" s="47"/>
      <c r="I149" s="41" t="s">
        <v>67</v>
      </c>
      <c r="J149" s="47" t="s">
        <v>68</v>
      </c>
      <c r="K149" s="203">
        <v>0</v>
      </c>
      <c r="L149" s="47"/>
      <c r="M149" s="47"/>
      <c r="N149" s="47" t="s">
        <v>70</v>
      </c>
      <c r="O149" s="203">
        <v>0.8</v>
      </c>
      <c r="P149" s="203"/>
      <c r="Q149" s="203"/>
      <c r="R149" s="203"/>
      <c r="S149" s="225">
        <v>0.82</v>
      </c>
      <c r="T149" s="47"/>
      <c r="U149" s="47"/>
      <c r="V149" s="47"/>
      <c r="W149" s="47"/>
      <c r="X149" s="373"/>
      <c r="Y149" s="349">
        <v>0.84</v>
      </c>
      <c r="Z149" s="399"/>
      <c r="AA149" s="399"/>
      <c r="AB149" s="399"/>
      <c r="AC149" s="399"/>
      <c r="AD149" s="47" t="s">
        <v>118</v>
      </c>
      <c r="AE149" s="47" t="s">
        <v>532</v>
      </c>
      <c r="AF149" s="47"/>
      <c r="AG149" s="47"/>
      <c r="AH149" s="41"/>
      <c r="AI149" s="41"/>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144"/>
      <c r="BH149" s="243"/>
      <c r="BI149" s="243"/>
      <c r="BJ149" s="266"/>
      <c r="BK149" s="266"/>
      <c r="BL149" s="266"/>
      <c r="BM149" s="266"/>
      <c r="BN149" s="266"/>
      <c r="BO149" s="266"/>
      <c r="BP149" s="266"/>
      <c r="BQ149" s="266"/>
      <c r="BR149" s="266"/>
      <c r="BS149" s="266"/>
      <c r="BT149" s="266"/>
      <c r="BU149" s="291"/>
      <c r="BV149" s="291"/>
      <c r="BW149" s="291"/>
      <c r="BX149" s="291"/>
      <c r="BY149" s="291"/>
      <c r="BZ149" s="291"/>
      <c r="CA149" s="291"/>
      <c r="CB149" s="172"/>
      <c r="CC149" s="172"/>
      <c r="CD149" s="291"/>
      <c r="CE149" s="291"/>
      <c r="CF149" s="291"/>
      <c r="CG149" s="291"/>
      <c r="CH149" s="380"/>
      <c r="CI149" s="380"/>
      <c r="CJ149" s="426"/>
      <c r="CK149" s="434"/>
      <c r="CL149" s="434"/>
      <c r="CM149" s="455"/>
      <c r="CN149" s="484"/>
      <c r="CO149" s="485"/>
      <c r="CP149" s="500"/>
      <c r="CQ149" s="380"/>
      <c r="CR149" s="380"/>
      <c r="CS149" s="380"/>
      <c r="CT149" s="426"/>
      <c r="CU149" s="426"/>
      <c r="CV149" s="426"/>
      <c r="CW149" s="426"/>
      <c r="CX149" s="426"/>
      <c r="CY149" s="426"/>
      <c r="CZ149" s="512"/>
      <c r="DA149" s="475"/>
      <c r="DB149" s="324"/>
      <c r="DC149" s="11"/>
      <c r="DE149" s="1"/>
      <c r="DF149" s="445"/>
      <c r="DG149" s="526"/>
      <c r="DH149" s="526"/>
      <c r="DI149" s="447"/>
      <c r="DJ149" s="445"/>
      <c r="DK149" s="445"/>
    </row>
    <row r="150" spans="1:115" s="3" customFormat="1" ht="43.5" hidden="1" x14ac:dyDescent="0.35">
      <c r="A150" s="390" t="s">
        <v>479</v>
      </c>
      <c r="B150" s="184" t="s">
        <v>533</v>
      </c>
      <c r="C150" s="44">
        <v>20230148</v>
      </c>
      <c r="D150" s="47" t="s">
        <v>496</v>
      </c>
      <c r="E150" s="47"/>
      <c r="F150" s="47"/>
      <c r="G150" s="47"/>
      <c r="H150" s="47"/>
      <c r="I150" s="41" t="s">
        <v>67</v>
      </c>
      <c r="J150" s="47" t="s">
        <v>68</v>
      </c>
      <c r="K150" s="203">
        <v>0.86</v>
      </c>
      <c r="L150" s="47"/>
      <c r="M150" s="47"/>
      <c r="N150" s="47" t="s">
        <v>70</v>
      </c>
      <c r="O150" s="203">
        <v>0.94</v>
      </c>
      <c r="P150" s="203"/>
      <c r="Q150" s="203"/>
      <c r="R150" s="203"/>
      <c r="S150" s="225">
        <v>0.95</v>
      </c>
      <c r="T150" s="47"/>
      <c r="U150" s="47"/>
      <c r="V150" s="47"/>
      <c r="W150" s="47"/>
      <c r="X150" s="373"/>
      <c r="Y150" s="349">
        <v>0.97</v>
      </c>
      <c r="Z150" s="399"/>
      <c r="AA150" s="399"/>
      <c r="AB150" s="399"/>
      <c r="AC150" s="399"/>
      <c r="AD150" s="47" t="s">
        <v>118</v>
      </c>
      <c r="AE150" s="47" t="s">
        <v>534</v>
      </c>
      <c r="AF150" s="47"/>
      <c r="AG150" s="47"/>
      <c r="AH150" s="41"/>
      <c r="AI150" s="41"/>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144"/>
      <c r="BH150" s="243"/>
      <c r="BI150" s="243"/>
      <c r="BJ150" s="266"/>
      <c r="BK150" s="266"/>
      <c r="BL150" s="266"/>
      <c r="BM150" s="266"/>
      <c r="BN150" s="266"/>
      <c r="BO150" s="266"/>
      <c r="BP150" s="266"/>
      <c r="BQ150" s="266"/>
      <c r="BR150" s="266"/>
      <c r="BS150" s="266"/>
      <c r="BT150" s="266"/>
      <c r="BU150" s="291"/>
      <c r="BV150" s="291"/>
      <c r="BW150" s="291"/>
      <c r="BX150" s="291"/>
      <c r="BY150" s="291"/>
      <c r="BZ150" s="291"/>
      <c r="CA150" s="291"/>
      <c r="CB150" s="172"/>
      <c r="CC150" s="172"/>
      <c r="CD150" s="291"/>
      <c r="CE150" s="291"/>
      <c r="CF150" s="291"/>
      <c r="CG150" s="291"/>
      <c r="CH150" s="380"/>
      <c r="CI150" s="380"/>
      <c r="CJ150" s="426"/>
      <c r="CK150" s="434"/>
      <c r="CL150" s="434"/>
      <c r="CM150" s="455"/>
      <c r="CN150" s="484"/>
      <c r="CO150" s="485"/>
      <c r="CP150" s="500"/>
      <c r="CQ150" s="380"/>
      <c r="CR150" s="380"/>
      <c r="CS150" s="380"/>
      <c r="CT150" s="426"/>
      <c r="CU150" s="426"/>
      <c r="CV150" s="426"/>
      <c r="CW150" s="426"/>
      <c r="CX150" s="426"/>
      <c r="CY150" s="426"/>
      <c r="CZ150" s="512"/>
      <c r="DA150" s="475"/>
      <c r="DB150" s="324"/>
      <c r="DC150" s="11"/>
      <c r="DE150" s="1"/>
      <c r="DF150" s="445"/>
      <c r="DG150" s="526"/>
      <c r="DH150" s="526"/>
      <c r="DI150" s="447"/>
      <c r="DJ150" s="445"/>
      <c r="DK150" s="445"/>
    </row>
    <row r="151" spans="1:115" s="3" customFormat="1" ht="101.5" hidden="1" x14ac:dyDescent="0.35">
      <c r="A151" s="390" t="s">
        <v>479</v>
      </c>
      <c r="B151" s="184" t="s">
        <v>535</v>
      </c>
      <c r="C151" s="44">
        <v>20230149</v>
      </c>
      <c r="D151" s="47" t="s">
        <v>536</v>
      </c>
      <c r="E151" s="47"/>
      <c r="F151" s="47"/>
      <c r="G151" s="47"/>
      <c r="H151" s="47"/>
      <c r="I151" s="41" t="s">
        <v>75</v>
      </c>
      <c r="J151" s="47" t="s">
        <v>68</v>
      </c>
      <c r="K151" s="41">
        <v>0</v>
      </c>
      <c r="L151" s="47"/>
      <c r="M151" s="47"/>
      <c r="N151" s="47" t="s">
        <v>70</v>
      </c>
      <c r="O151" s="41">
        <v>1</v>
      </c>
      <c r="P151" s="41"/>
      <c r="Q151" s="41"/>
      <c r="R151" s="41"/>
      <c r="S151" s="225">
        <v>2</v>
      </c>
      <c r="T151" s="47"/>
      <c r="U151" s="47"/>
      <c r="V151" s="47"/>
      <c r="W151" s="47"/>
      <c r="X151" s="373"/>
      <c r="Y151" s="349">
        <v>2</v>
      </c>
      <c r="Z151" s="399"/>
      <c r="AA151" s="399"/>
      <c r="AB151" s="399"/>
      <c r="AC151" s="399"/>
      <c r="AD151" s="47" t="s">
        <v>118</v>
      </c>
      <c r="AE151" s="47" t="s">
        <v>537</v>
      </c>
      <c r="AF151" s="47"/>
      <c r="AG151" s="47"/>
      <c r="AH151" s="41"/>
      <c r="AI151" s="41"/>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144"/>
      <c r="BH151" s="243"/>
      <c r="BI151" s="243"/>
      <c r="BJ151" s="266"/>
      <c r="BK151" s="266"/>
      <c r="BL151" s="266"/>
      <c r="BM151" s="266"/>
      <c r="BN151" s="266"/>
      <c r="BO151" s="266"/>
      <c r="BP151" s="266"/>
      <c r="BQ151" s="266"/>
      <c r="BR151" s="266"/>
      <c r="BS151" s="266"/>
      <c r="BT151" s="266"/>
      <c r="BU151" s="291"/>
      <c r="BV151" s="291"/>
      <c r="BW151" s="291"/>
      <c r="BX151" s="291"/>
      <c r="BY151" s="291"/>
      <c r="BZ151" s="291"/>
      <c r="CA151" s="291"/>
      <c r="CB151" s="172"/>
      <c r="CC151" s="172"/>
      <c r="CD151" s="291"/>
      <c r="CE151" s="291"/>
      <c r="CF151" s="291"/>
      <c r="CG151" s="291"/>
      <c r="CH151" s="380"/>
      <c r="CI151" s="380"/>
      <c r="CJ151" s="426"/>
      <c r="CK151" s="434"/>
      <c r="CL151" s="434"/>
      <c r="CM151" s="455"/>
      <c r="CN151" s="484"/>
      <c r="CO151" s="485"/>
      <c r="CP151" s="500"/>
      <c r="CQ151" s="380"/>
      <c r="CR151" s="380"/>
      <c r="CS151" s="380"/>
      <c r="CT151" s="426"/>
      <c r="CU151" s="426"/>
      <c r="CV151" s="426"/>
      <c r="CW151" s="426"/>
      <c r="CX151" s="426"/>
      <c r="CY151" s="426"/>
      <c r="CZ151" s="512"/>
      <c r="DA151" s="475"/>
      <c r="DB151" s="324"/>
      <c r="DC151" s="11"/>
      <c r="DE151" s="1"/>
      <c r="DF151" s="445"/>
      <c r="DG151" s="526"/>
      <c r="DH151" s="526"/>
      <c r="DI151" s="447"/>
      <c r="DJ151" s="445"/>
      <c r="DK151" s="445"/>
    </row>
    <row r="152" spans="1:115" s="3" customFormat="1" ht="130.5" hidden="1" x14ac:dyDescent="0.35">
      <c r="A152" s="390" t="s">
        <v>479</v>
      </c>
      <c r="B152" s="184" t="s">
        <v>487</v>
      </c>
      <c r="C152" s="44">
        <v>20230150</v>
      </c>
      <c r="D152" s="47" t="s">
        <v>538</v>
      </c>
      <c r="E152" s="47"/>
      <c r="F152" s="47"/>
      <c r="G152" s="47"/>
      <c r="H152" s="47"/>
      <c r="I152" s="41" t="s">
        <v>75</v>
      </c>
      <c r="J152" s="47" t="s">
        <v>68</v>
      </c>
      <c r="K152" s="203">
        <v>0</v>
      </c>
      <c r="L152" s="47"/>
      <c r="M152" s="47"/>
      <c r="N152" s="47" t="s">
        <v>70</v>
      </c>
      <c r="O152" s="203">
        <v>1</v>
      </c>
      <c r="P152" s="203"/>
      <c r="Q152" s="203"/>
      <c r="R152" s="203"/>
      <c r="S152" s="225">
        <v>1</v>
      </c>
      <c r="T152" s="47"/>
      <c r="U152" s="47"/>
      <c r="V152" s="47"/>
      <c r="W152" s="47"/>
      <c r="X152" s="373"/>
      <c r="Y152" s="349">
        <v>1</v>
      </c>
      <c r="Z152" s="399"/>
      <c r="AA152" s="399"/>
      <c r="AB152" s="399"/>
      <c r="AC152" s="399"/>
      <c r="AD152" s="47" t="s">
        <v>84</v>
      </c>
      <c r="AE152" s="47" t="s">
        <v>98</v>
      </c>
      <c r="AF152" s="47"/>
      <c r="AG152" s="47"/>
      <c r="AH152" s="41"/>
      <c r="AI152" s="41"/>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144"/>
      <c r="BH152" s="243"/>
      <c r="BI152" s="243"/>
      <c r="BJ152" s="266"/>
      <c r="BK152" s="266"/>
      <c r="BL152" s="266"/>
      <c r="BM152" s="266"/>
      <c r="BN152" s="266"/>
      <c r="BO152" s="266"/>
      <c r="BP152" s="266"/>
      <c r="BQ152" s="266"/>
      <c r="BR152" s="266"/>
      <c r="BS152" s="266"/>
      <c r="BT152" s="266"/>
      <c r="BU152" s="291"/>
      <c r="BV152" s="291"/>
      <c r="BW152" s="291"/>
      <c r="BX152" s="291"/>
      <c r="BY152" s="291"/>
      <c r="BZ152" s="291"/>
      <c r="CA152" s="291"/>
      <c r="CB152" s="172"/>
      <c r="CC152" s="172"/>
      <c r="CD152" s="291"/>
      <c r="CE152" s="291"/>
      <c r="CF152" s="291"/>
      <c r="CG152" s="291"/>
      <c r="CH152" s="380"/>
      <c r="CI152" s="380"/>
      <c r="CJ152" s="426"/>
      <c r="CK152" s="434"/>
      <c r="CL152" s="434"/>
      <c r="CM152" s="455"/>
      <c r="CN152" s="484"/>
      <c r="CO152" s="485"/>
      <c r="CP152" s="500"/>
      <c r="CQ152" s="380"/>
      <c r="CR152" s="380"/>
      <c r="CS152" s="380"/>
      <c r="CT152" s="426"/>
      <c r="CU152" s="426"/>
      <c r="CV152" s="426"/>
      <c r="CW152" s="426"/>
      <c r="CX152" s="426"/>
      <c r="CY152" s="426"/>
      <c r="CZ152" s="512"/>
      <c r="DA152" s="475"/>
      <c r="DB152" s="324"/>
      <c r="DC152" s="11"/>
      <c r="DE152" s="1"/>
      <c r="DF152" s="445"/>
      <c r="DG152" s="526"/>
      <c r="DH152" s="526"/>
      <c r="DI152" s="447"/>
      <c r="DJ152" s="445"/>
      <c r="DK152" s="445"/>
    </row>
    <row r="153" spans="1:115" s="3" customFormat="1" ht="101.5" hidden="1" x14ac:dyDescent="0.35">
      <c r="A153" s="390" t="s">
        <v>479</v>
      </c>
      <c r="B153" s="184" t="s">
        <v>491</v>
      </c>
      <c r="C153" s="44">
        <v>20230151</v>
      </c>
      <c r="D153" s="47" t="s">
        <v>539</v>
      </c>
      <c r="E153" s="47"/>
      <c r="F153" s="47"/>
      <c r="G153" s="47"/>
      <c r="H153" s="47"/>
      <c r="I153" s="41" t="s">
        <v>67</v>
      </c>
      <c r="J153" s="47" t="s">
        <v>68</v>
      </c>
      <c r="K153" s="203">
        <v>0</v>
      </c>
      <c r="L153" s="47"/>
      <c r="M153" s="47"/>
      <c r="N153" s="47" t="s">
        <v>70</v>
      </c>
      <c r="O153" s="203">
        <v>0.2</v>
      </c>
      <c r="P153" s="203"/>
      <c r="Q153" s="203"/>
      <c r="R153" s="203"/>
      <c r="S153" s="225">
        <v>0.4</v>
      </c>
      <c r="T153" s="47"/>
      <c r="U153" s="47"/>
      <c r="V153" s="47"/>
      <c r="W153" s="47"/>
      <c r="X153" s="373"/>
      <c r="Y153" s="349">
        <v>0.6</v>
      </c>
      <c r="Z153" s="399"/>
      <c r="AA153" s="399"/>
      <c r="AB153" s="399"/>
      <c r="AC153" s="399"/>
      <c r="AD153" s="47" t="s">
        <v>84</v>
      </c>
      <c r="AE153" s="47" t="s">
        <v>98</v>
      </c>
      <c r="AF153" s="47"/>
      <c r="AG153" s="47"/>
      <c r="AH153" s="41"/>
      <c r="AI153" s="41"/>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144"/>
      <c r="BH153" s="243"/>
      <c r="BI153" s="243"/>
      <c r="BJ153" s="266"/>
      <c r="BK153" s="266"/>
      <c r="BL153" s="266"/>
      <c r="BM153" s="266"/>
      <c r="BN153" s="266"/>
      <c r="BO153" s="266"/>
      <c r="BP153" s="266"/>
      <c r="BQ153" s="266"/>
      <c r="BR153" s="266"/>
      <c r="BS153" s="266"/>
      <c r="BT153" s="266"/>
      <c r="BU153" s="291"/>
      <c r="BV153" s="291"/>
      <c r="BW153" s="291"/>
      <c r="BX153" s="291"/>
      <c r="BY153" s="291"/>
      <c r="BZ153" s="291"/>
      <c r="CA153" s="291"/>
      <c r="CB153" s="172"/>
      <c r="CC153" s="172"/>
      <c r="CD153" s="291"/>
      <c r="CE153" s="291"/>
      <c r="CF153" s="291"/>
      <c r="CG153" s="291"/>
      <c r="CH153" s="380"/>
      <c r="CI153" s="380"/>
      <c r="CJ153" s="426"/>
      <c r="CK153" s="434"/>
      <c r="CL153" s="434"/>
      <c r="CM153" s="455"/>
      <c r="CN153" s="484"/>
      <c r="CO153" s="485"/>
      <c r="CP153" s="500"/>
      <c r="CQ153" s="380"/>
      <c r="CR153" s="380"/>
      <c r="CS153" s="380"/>
      <c r="CT153" s="426"/>
      <c r="CU153" s="426"/>
      <c r="CV153" s="426"/>
      <c r="CW153" s="426"/>
      <c r="CX153" s="426"/>
      <c r="CY153" s="426"/>
      <c r="CZ153" s="512"/>
      <c r="DA153" s="475"/>
      <c r="DB153" s="324"/>
      <c r="DC153" s="11"/>
      <c r="DE153" s="1"/>
      <c r="DF153" s="445"/>
      <c r="DG153" s="526"/>
      <c r="DH153" s="526"/>
      <c r="DI153" s="447"/>
      <c r="DJ153" s="445"/>
      <c r="DK153" s="445"/>
    </row>
    <row r="154" spans="1:115" s="3" customFormat="1" ht="43.5" hidden="1" x14ac:dyDescent="0.35">
      <c r="A154" s="390" t="s">
        <v>479</v>
      </c>
      <c r="B154" s="184" t="s">
        <v>533</v>
      </c>
      <c r="C154" s="44">
        <v>20230152</v>
      </c>
      <c r="D154" s="47" t="s">
        <v>496</v>
      </c>
      <c r="E154" s="47"/>
      <c r="F154" s="47"/>
      <c r="G154" s="47"/>
      <c r="H154" s="47"/>
      <c r="I154" s="41" t="s">
        <v>67</v>
      </c>
      <c r="J154" s="47" t="s">
        <v>68</v>
      </c>
      <c r="K154" s="203">
        <v>0.91</v>
      </c>
      <c r="L154" s="47"/>
      <c r="M154" s="47"/>
      <c r="N154" s="47" t="s">
        <v>70</v>
      </c>
      <c r="O154" s="203">
        <v>0.95</v>
      </c>
      <c r="P154" s="203"/>
      <c r="Q154" s="203"/>
      <c r="R154" s="203"/>
      <c r="S154" s="225">
        <v>0.95</v>
      </c>
      <c r="T154" s="47"/>
      <c r="U154" s="47"/>
      <c r="V154" s="47"/>
      <c r="W154" s="47"/>
      <c r="X154" s="373"/>
      <c r="Y154" s="349">
        <v>0.95</v>
      </c>
      <c r="Z154" s="399"/>
      <c r="AA154" s="399"/>
      <c r="AB154" s="399"/>
      <c r="AC154" s="399"/>
      <c r="AD154" s="47" t="s">
        <v>84</v>
      </c>
      <c r="AE154" s="47" t="s">
        <v>98</v>
      </c>
      <c r="AF154" s="47"/>
      <c r="AG154" s="47"/>
      <c r="AH154" s="41"/>
      <c r="AI154" s="41"/>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144"/>
      <c r="BH154" s="243"/>
      <c r="BI154" s="243"/>
      <c r="BJ154" s="266"/>
      <c r="BK154" s="266"/>
      <c r="BL154" s="266"/>
      <c r="BM154" s="266"/>
      <c r="BN154" s="266"/>
      <c r="BO154" s="266"/>
      <c r="BP154" s="266"/>
      <c r="BQ154" s="266"/>
      <c r="BR154" s="266"/>
      <c r="BS154" s="266"/>
      <c r="BT154" s="266"/>
      <c r="BU154" s="291"/>
      <c r="BV154" s="291"/>
      <c r="BW154" s="291"/>
      <c r="BX154" s="291"/>
      <c r="BY154" s="291"/>
      <c r="BZ154" s="291"/>
      <c r="CA154" s="291"/>
      <c r="CB154" s="172"/>
      <c r="CC154" s="172"/>
      <c r="CD154" s="291"/>
      <c r="CE154" s="291"/>
      <c r="CF154" s="291"/>
      <c r="CG154" s="291"/>
      <c r="CH154" s="380"/>
      <c r="CI154" s="380"/>
      <c r="CJ154" s="426"/>
      <c r="CK154" s="434"/>
      <c r="CL154" s="434"/>
      <c r="CM154" s="455"/>
      <c r="CN154" s="484"/>
      <c r="CO154" s="485"/>
      <c r="CP154" s="500"/>
      <c r="CQ154" s="380"/>
      <c r="CR154" s="380"/>
      <c r="CS154" s="380"/>
      <c r="CT154" s="426"/>
      <c r="CU154" s="426"/>
      <c r="CV154" s="426"/>
      <c r="CW154" s="426"/>
      <c r="CX154" s="426"/>
      <c r="CY154" s="426"/>
      <c r="CZ154" s="512"/>
      <c r="DA154" s="475"/>
      <c r="DB154" s="324"/>
      <c r="DC154" s="11"/>
      <c r="DE154" s="1"/>
      <c r="DF154" s="445"/>
      <c r="DG154" s="526"/>
      <c r="DH154" s="526"/>
      <c r="DI154" s="447"/>
      <c r="DJ154" s="445"/>
      <c r="DK154" s="445"/>
    </row>
    <row r="155" spans="1:115" s="3" customFormat="1" ht="101.5" hidden="1" x14ac:dyDescent="0.35">
      <c r="A155" s="390" t="s">
        <v>479</v>
      </c>
      <c r="B155" s="184" t="s">
        <v>535</v>
      </c>
      <c r="C155" s="44">
        <v>20230153</v>
      </c>
      <c r="D155" s="47" t="s">
        <v>536</v>
      </c>
      <c r="E155" s="47"/>
      <c r="F155" s="47"/>
      <c r="G155" s="47"/>
      <c r="H155" s="47"/>
      <c r="I155" s="41" t="s">
        <v>75</v>
      </c>
      <c r="J155" s="47" t="s">
        <v>68</v>
      </c>
      <c r="K155" s="203">
        <v>0</v>
      </c>
      <c r="L155" s="47"/>
      <c r="M155" s="47"/>
      <c r="N155" s="47" t="s">
        <v>70</v>
      </c>
      <c r="O155" s="203">
        <v>1</v>
      </c>
      <c r="P155" s="203"/>
      <c r="Q155" s="203"/>
      <c r="R155" s="203"/>
      <c r="S155" s="225">
        <v>1</v>
      </c>
      <c r="T155" s="47"/>
      <c r="U155" s="47"/>
      <c r="V155" s="47"/>
      <c r="W155" s="47"/>
      <c r="X155" s="373"/>
      <c r="Y155" s="349">
        <v>1</v>
      </c>
      <c r="Z155" s="399"/>
      <c r="AA155" s="399"/>
      <c r="AB155" s="399"/>
      <c r="AC155" s="399"/>
      <c r="AD155" s="47" t="s">
        <v>84</v>
      </c>
      <c r="AE155" s="47" t="s">
        <v>98</v>
      </c>
      <c r="AF155" s="47"/>
      <c r="AG155" s="47"/>
      <c r="AH155" s="41"/>
      <c r="AI155" s="41"/>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144"/>
      <c r="BH155" s="243"/>
      <c r="BI155" s="243"/>
      <c r="BJ155" s="266"/>
      <c r="BK155" s="266"/>
      <c r="BL155" s="266"/>
      <c r="BM155" s="266"/>
      <c r="BN155" s="266"/>
      <c r="BO155" s="266"/>
      <c r="BP155" s="266"/>
      <c r="BQ155" s="266"/>
      <c r="BR155" s="266"/>
      <c r="BS155" s="266"/>
      <c r="BT155" s="266"/>
      <c r="BU155" s="291"/>
      <c r="BV155" s="291"/>
      <c r="BW155" s="291"/>
      <c r="BX155" s="291"/>
      <c r="BY155" s="291"/>
      <c r="BZ155" s="291"/>
      <c r="CA155" s="291"/>
      <c r="CB155" s="172"/>
      <c r="CC155" s="172"/>
      <c r="CD155" s="291"/>
      <c r="CE155" s="291"/>
      <c r="CF155" s="291"/>
      <c r="CG155" s="291"/>
      <c r="CH155" s="380"/>
      <c r="CI155" s="380"/>
      <c r="CJ155" s="426"/>
      <c r="CK155" s="434"/>
      <c r="CL155" s="434"/>
      <c r="CM155" s="455"/>
      <c r="CN155" s="484"/>
      <c r="CO155" s="485"/>
      <c r="CP155" s="500"/>
      <c r="CQ155" s="380"/>
      <c r="CR155" s="380"/>
      <c r="CS155" s="380"/>
      <c r="CT155" s="426"/>
      <c r="CU155" s="426"/>
      <c r="CV155" s="426"/>
      <c r="CW155" s="426"/>
      <c r="CX155" s="426"/>
      <c r="CY155" s="426"/>
      <c r="CZ155" s="512"/>
      <c r="DA155" s="475"/>
      <c r="DB155" s="324"/>
      <c r="DC155" s="11"/>
      <c r="DE155" s="1"/>
      <c r="DF155" s="445"/>
      <c r="DG155" s="526"/>
      <c r="DH155" s="526"/>
      <c r="DI155" s="447"/>
      <c r="DJ155" s="445"/>
      <c r="DK155" s="445"/>
    </row>
    <row r="156" spans="1:115" s="3" customFormat="1" ht="87" hidden="1" x14ac:dyDescent="0.35">
      <c r="A156" s="390" t="s">
        <v>479</v>
      </c>
      <c r="B156" s="184" t="s">
        <v>540</v>
      </c>
      <c r="C156" s="44">
        <v>20230154</v>
      </c>
      <c r="D156" s="47" t="s">
        <v>541</v>
      </c>
      <c r="E156" s="47"/>
      <c r="F156" s="47"/>
      <c r="G156" s="47"/>
      <c r="H156" s="47"/>
      <c r="I156" s="41" t="s">
        <v>67</v>
      </c>
      <c r="J156" s="47" t="s">
        <v>68</v>
      </c>
      <c r="K156" s="203">
        <v>0</v>
      </c>
      <c r="L156" s="47"/>
      <c r="M156" s="47"/>
      <c r="N156" s="47" t="s">
        <v>70</v>
      </c>
      <c r="O156" s="203">
        <v>0.7</v>
      </c>
      <c r="P156" s="203"/>
      <c r="Q156" s="203"/>
      <c r="R156" s="203"/>
      <c r="S156" s="225">
        <v>0.7</v>
      </c>
      <c r="T156" s="47"/>
      <c r="U156" s="47"/>
      <c r="V156" s="47"/>
      <c r="W156" s="47"/>
      <c r="X156" s="373"/>
      <c r="Y156" s="349">
        <v>0.7</v>
      </c>
      <c r="Z156" s="399"/>
      <c r="AA156" s="399"/>
      <c r="AB156" s="399"/>
      <c r="AC156" s="399"/>
      <c r="AD156" s="47" t="s">
        <v>84</v>
      </c>
      <c r="AE156" s="47" t="s">
        <v>98</v>
      </c>
      <c r="AF156" s="47"/>
      <c r="AG156" s="47"/>
      <c r="AH156" s="41"/>
      <c r="AI156" s="41"/>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144"/>
      <c r="BH156" s="243"/>
      <c r="BI156" s="243"/>
      <c r="BJ156" s="266"/>
      <c r="BK156" s="266"/>
      <c r="BL156" s="266"/>
      <c r="BM156" s="266"/>
      <c r="BN156" s="266"/>
      <c r="BO156" s="266"/>
      <c r="BP156" s="266"/>
      <c r="BQ156" s="266"/>
      <c r="BR156" s="266"/>
      <c r="BS156" s="266"/>
      <c r="BT156" s="266"/>
      <c r="BU156" s="291"/>
      <c r="BV156" s="291"/>
      <c r="BW156" s="291"/>
      <c r="BX156" s="291"/>
      <c r="BY156" s="291"/>
      <c r="BZ156" s="291"/>
      <c r="CA156" s="291"/>
      <c r="CB156" s="172"/>
      <c r="CC156" s="172"/>
      <c r="CD156" s="291"/>
      <c r="CE156" s="291"/>
      <c r="CF156" s="291"/>
      <c r="CG156" s="291"/>
      <c r="CH156" s="380"/>
      <c r="CI156" s="380"/>
      <c r="CJ156" s="426"/>
      <c r="CK156" s="434"/>
      <c r="CL156" s="434"/>
      <c r="CM156" s="455"/>
      <c r="CN156" s="484"/>
      <c r="CO156" s="485"/>
      <c r="CP156" s="500"/>
      <c r="CQ156" s="380"/>
      <c r="CR156" s="380"/>
      <c r="CS156" s="380"/>
      <c r="CT156" s="426"/>
      <c r="CU156" s="426"/>
      <c r="CV156" s="426"/>
      <c r="CW156" s="426"/>
      <c r="CX156" s="426"/>
      <c r="CY156" s="426"/>
      <c r="CZ156" s="512"/>
      <c r="DA156" s="475"/>
      <c r="DB156" s="324"/>
      <c r="DC156" s="11"/>
      <c r="DE156" s="1"/>
      <c r="DF156" s="445"/>
      <c r="DG156" s="526"/>
      <c r="DH156" s="526"/>
      <c r="DI156" s="447"/>
      <c r="DJ156" s="445"/>
      <c r="DK156" s="445"/>
    </row>
    <row r="157" spans="1:115" s="3" customFormat="1" ht="145" hidden="1" x14ac:dyDescent="0.35">
      <c r="A157" s="390" t="s">
        <v>479</v>
      </c>
      <c r="B157" s="330" t="s">
        <v>542</v>
      </c>
      <c r="C157" s="44">
        <v>20230155</v>
      </c>
      <c r="D157" s="48" t="s">
        <v>543</v>
      </c>
      <c r="E157" s="47"/>
      <c r="F157" s="47"/>
      <c r="G157" s="47"/>
      <c r="H157" s="47"/>
      <c r="I157" s="48" t="s">
        <v>67</v>
      </c>
      <c r="J157" s="47" t="s">
        <v>68</v>
      </c>
      <c r="K157" s="207">
        <v>0.82</v>
      </c>
      <c r="L157" s="47"/>
      <c r="M157" s="47"/>
      <c r="N157" s="47" t="s">
        <v>70</v>
      </c>
      <c r="O157" s="207">
        <v>0.83</v>
      </c>
      <c r="P157" s="207"/>
      <c r="Q157" s="207"/>
      <c r="R157" s="207"/>
      <c r="S157" s="225">
        <v>0.84</v>
      </c>
      <c r="T157" s="47"/>
      <c r="U157" s="47"/>
      <c r="V157" s="47"/>
      <c r="W157" s="47"/>
      <c r="X157" s="373"/>
      <c r="Y157" s="349">
        <v>0.85</v>
      </c>
      <c r="Z157" s="399"/>
      <c r="AA157" s="399"/>
      <c r="AB157" s="399"/>
      <c r="AC157" s="399"/>
      <c r="AD157" s="48" t="s">
        <v>92</v>
      </c>
      <c r="AE157" s="48" t="s">
        <v>92</v>
      </c>
      <c r="AF157" s="47"/>
      <c r="AG157" s="47"/>
      <c r="AH157" s="41"/>
      <c r="AI157" s="41"/>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144"/>
      <c r="BH157" s="243"/>
      <c r="BI157" s="243"/>
      <c r="BJ157" s="266"/>
      <c r="BK157" s="266"/>
      <c r="BL157" s="266"/>
      <c r="BM157" s="266"/>
      <c r="BN157" s="266"/>
      <c r="BO157" s="266"/>
      <c r="BP157" s="266"/>
      <c r="BQ157" s="266"/>
      <c r="BR157" s="266"/>
      <c r="BS157" s="266"/>
      <c r="BT157" s="266"/>
      <c r="BU157" s="291"/>
      <c r="BV157" s="291"/>
      <c r="BW157" s="291"/>
      <c r="BX157" s="291"/>
      <c r="BY157" s="291"/>
      <c r="BZ157" s="291"/>
      <c r="CA157" s="291"/>
      <c r="CB157" s="172"/>
      <c r="CC157" s="172"/>
      <c r="CD157" s="291"/>
      <c r="CE157" s="291"/>
      <c r="CF157" s="291"/>
      <c r="CG157" s="291"/>
      <c r="CH157" s="380"/>
      <c r="CI157" s="380"/>
      <c r="CJ157" s="426"/>
      <c r="CK157" s="434"/>
      <c r="CL157" s="434"/>
      <c r="CM157" s="455"/>
      <c r="CN157" s="484"/>
      <c r="CO157" s="485"/>
      <c r="CP157" s="500"/>
      <c r="CQ157" s="380"/>
      <c r="CR157" s="380"/>
      <c r="CS157" s="380"/>
      <c r="CT157" s="426"/>
      <c r="CU157" s="426"/>
      <c r="CV157" s="426"/>
      <c r="CW157" s="426"/>
      <c r="CX157" s="426"/>
      <c r="CY157" s="426"/>
      <c r="CZ157" s="512"/>
      <c r="DA157" s="475"/>
      <c r="DB157" s="324"/>
      <c r="DC157" s="11"/>
      <c r="DE157" s="1"/>
      <c r="DF157" s="445"/>
      <c r="DG157" s="526"/>
      <c r="DH157" s="526"/>
      <c r="DI157" s="447"/>
      <c r="DJ157" s="445"/>
      <c r="DK157" s="445"/>
    </row>
    <row r="158" spans="1:115" s="3" customFormat="1" ht="116" hidden="1" x14ac:dyDescent="0.35">
      <c r="A158" s="390" t="s">
        <v>479</v>
      </c>
      <c r="B158" s="330" t="s">
        <v>544</v>
      </c>
      <c r="C158" s="44">
        <v>20230156</v>
      </c>
      <c r="D158" s="48" t="s">
        <v>545</v>
      </c>
      <c r="E158" s="47"/>
      <c r="F158" s="47"/>
      <c r="G158" s="47"/>
      <c r="H158" s="47"/>
      <c r="I158" s="191" t="s">
        <v>75</v>
      </c>
      <c r="J158" s="47" t="s">
        <v>68</v>
      </c>
      <c r="K158" s="48" t="s">
        <v>546</v>
      </c>
      <c r="L158" s="47"/>
      <c r="M158" s="47"/>
      <c r="N158" s="47" t="s">
        <v>70</v>
      </c>
      <c r="O158" s="48" t="s">
        <v>547</v>
      </c>
      <c r="P158" s="48"/>
      <c r="Q158" s="48"/>
      <c r="R158" s="48"/>
      <c r="S158" s="225" t="s">
        <v>547</v>
      </c>
      <c r="T158" s="47"/>
      <c r="U158" s="47"/>
      <c r="V158" s="47"/>
      <c r="W158" s="47"/>
      <c r="X158" s="373"/>
      <c r="Y158" s="349" t="s">
        <v>547</v>
      </c>
      <c r="Z158" s="399"/>
      <c r="AA158" s="399"/>
      <c r="AB158" s="399"/>
      <c r="AC158" s="399"/>
      <c r="AD158" s="48" t="s">
        <v>92</v>
      </c>
      <c r="AE158" s="48" t="s">
        <v>92</v>
      </c>
      <c r="AF158" s="47"/>
      <c r="AG158" s="47"/>
      <c r="AH158" s="41"/>
      <c r="AI158" s="41"/>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144"/>
      <c r="BH158" s="243"/>
      <c r="BI158" s="243"/>
      <c r="BJ158" s="266"/>
      <c r="BK158" s="266"/>
      <c r="BL158" s="266"/>
      <c r="BM158" s="266"/>
      <c r="BN158" s="266"/>
      <c r="BO158" s="266"/>
      <c r="BP158" s="266"/>
      <c r="BQ158" s="266"/>
      <c r="BR158" s="266"/>
      <c r="BS158" s="266"/>
      <c r="BT158" s="266"/>
      <c r="BU158" s="291"/>
      <c r="BV158" s="291"/>
      <c r="BW158" s="291"/>
      <c r="BX158" s="291"/>
      <c r="BY158" s="291"/>
      <c r="BZ158" s="291"/>
      <c r="CA158" s="291"/>
      <c r="CB158" s="172"/>
      <c r="CC158" s="172"/>
      <c r="CD158" s="291"/>
      <c r="CE158" s="291"/>
      <c r="CF158" s="291"/>
      <c r="CG158" s="291"/>
      <c r="CH158" s="380"/>
      <c r="CI158" s="380"/>
      <c r="CJ158" s="426"/>
      <c r="CK158" s="434"/>
      <c r="CL158" s="434"/>
      <c r="CM158" s="455"/>
      <c r="CN158" s="484"/>
      <c r="CO158" s="485"/>
      <c r="CP158" s="500"/>
      <c r="CQ158" s="380"/>
      <c r="CR158" s="380"/>
      <c r="CS158" s="380"/>
      <c r="CT158" s="426"/>
      <c r="CU158" s="426"/>
      <c r="CV158" s="426"/>
      <c r="CW158" s="426"/>
      <c r="CX158" s="426"/>
      <c r="CY158" s="426"/>
      <c r="CZ158" s="512"/>
      <c r="DA158" s="475"/>
      <c r="DB158" s="324"/>
      <c r="DC158" s="11"/>
      <c r="DE158" s="1"/>
      <c r="DF158" s="445"/>
      <c r="DG158" s="526"/>
      <c r="DH158" s="526"/>
      <c r="DI158" s="447"/>
      <c r="DJ158" s="445"/>
      <c r="DK158" s="445"/>
    </row>
    <row r="159" spans="1:115" s="3" customFormat="1" ht="101.5" hidden="1" x14ac:dyDescent="0.35">
      <c r="A159" s="390" t="s">
        <v>479</v>
      </c>
      <c r="B159" s="330" t="s">
        <v>548</v>
      </c>
      <c r="C159" s="44">
        <v>20230157</v>
      </c>
      <c r="D159" s="48" t="s">
        <v>549</v>
      </c>
      <c r="E159" s="47"/>
      <c r="F159" s="47"/>
      <c r="G159" s="47"/>
      <c r="H159" s="47"/>
      <c r="I159" s="191" t="s">
        <v>67</v>
      </c>
      <c r="J159" s="47" t="s">
        <v>68</v>
      </c>
      <c r="K159" s="48" t="s">
        <v>550</v>
      </c>
      <c r="L159" s="47"/>
      <c r="M159" s="47"/>
      <c r="N159" s="47" t="s">
        <v>70</v>
      </c>
      <c r="O159" s="48" t="s">
        <v>551</v>
      </c>
      <c r="P159" s="48"/>
      <c r="Q159" s="48"/>
      <c r="R159" s="48"/>
      <c r="S159" s="225" t="s">
        <v>552</v>
      </c>
      <c r="T159" s="47"/>
      <c r="U159" s="47"/>
      <c r="V159" s="47"/>
      <c r="W159" s="47"/>
      <c r="X159" s="373"/>
      <c r="Y159" s="349" t="s">
        <v>553</v>
      </c>
      <c r="Z159" s="399"/>
      <c r="AA159" s="399"/>
      <c r="AB159" s="399"/>
      <c r="AC159" s="399"/>
      <c r="AD159" s="48" t="s">
        <v>92</v>
      </c>
      <c r="AE159" s="41" t="s">
        <v>98</v>
      </c>
      <c r="AF159" s="47"/>
      <c r="AG159" s="47"/>
      <c r="AH159" s="41"/>
      <c r="AI159" s="41"/>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144"/>
      <c r="BH159" s="243"/>
      <c r="BI159" s="243"/>
      <c r="BJ159" s="266"/>
      <c r="BK159" s="266"/>
      <c r="BL159" s="266"/>
      <c r="BM159" s="266"/>
      <c r="BN159" s="266"/>
      <c r="BO159" s="266"/>
      <c r="BP159" s="266"/>
      <c r="BQ159" s="266"/>
      <c r="BR159" s="266"/>
      <c r="BS159" s="266"/>
      <c r="BT159" s="266"/>
      <c r="BU159" s="291"/>
      <c r="BV159" s="291"/>
      <c r="BW159" s="291"/>
      <c r="BX159" s="291"/>
      <c r="BY159" s="291"/>
      <c r="BZ159" s="291"/>
      <c r="CA159" s="291"/>
      <c r="CB159" s="172"/>
      <c r="CC159" s="172"/>
      <c r="CD159" s="291"/>
      <c r="CE159" s="291"/>
      <c r="CF159" s="291"/>
      <c r="CG159" s="291"/>
      <c r="CH159" s="380"/>
      <c r="CI159" s="380"/>
      <c r="CJ159" s="426"/>
      <c r="CK159" s="434"/>
      <c r="CL159" s="434"/>
      <c r="CM159" s="455"/>
      <c r="CN159" s="484"/>
      <c r="CO159" s="485"/>
      <c r="CP159" s="500"/>
      <c r="CQ159" s="380"/>
      <c r="CR159" s="380"/>
      <c r="CS159" s="380"/>
      <c r="CT159" s="426"/>
      <c r="CU159" s="426"/>
      <c r="CV159" s="426"/>
      <c r="CW159" s="426"/>
      <c r="CX159" s="426"/>
      <c r="CY159" s="426"/>
      <c r="CZ159" s="512"/>
      <c r="DA159" s="475"/>
      <c r="DB159" s="324"/>
      <c r="DC159" s="11"/>
      <c r="DE159" s="1"/>
      <c r="DF159" s="445"/>
      <c r="DG159" s="526"/>
      <c r="DH159" s="526"/>
      <c r="DI159" s="447"/>
      <c r="DJ159" s="445"/>
      <c r="DK159" s="445"/>
    </row>
    <row r="160" spans="1:115" s="3" customFormat="1" ht="130.5" hidden="1" x14ac:dyDescent="0.35">
      <c r="A160" s="390" t="s">
        <v>479</v>
      </c>
      <c r="B160" s="185" t="s">
        <v>554</v>
      </c>
      <c r="C160" s="44">
        <v>20230158</v>
      </c>
      <c r="D160" s="44" t="s">
        <v>555</v>
      </c>
      <c r="E160" s="47"/>
      <c r="F160" s="47"/>
      <c r="G160" s="47"/>
      <c r="H160" s="47"/>
      <c r="I160" s="44" t="s">
        <v>67</v>
      </c>
      <c r="J160" s="47" t="s">
        <v>68</v>
      </c>
      <c r="K160" s="46">
        <v>0</v>
      </c>
      <c r="L160" s="47"/>
      <c r="M160" s="47"/>
      <c r="N160" s="47" t="s">
        <v>70</v>
      </c>
      <c r="O160" s="46">
        <v>1</v>
      </c>
      <c r="P160" s="46"/>
      <c r="Q160" s="46"/>
      <c r="R160" s="46"/>
      <c r="S160" s="225">
        <v>1</v>
      </c>
      <c r="T160" s="47"/>
      <c r="U160" s="47"/>
      <c r="V160" s="47"/>
      <c r="W160" s="47"/>
      <c r="X160" s="373"/>
      <c r="Y160" s="349">
        <v>1</v>
      </c>
      <c r="Z160" s="399"/>
      <c r="AA160" s="399"/>
      <c r="AB160" s="399"/>
      <c r="AC160" s="399"/>
      <c r="AD160" s="44" t="s">
        <v>118</v>
      </c>
      <c r="AE160" s="44" t="s">
        <v>556</v>
      </c>
      <c r="AF160" s="47"/>
      <c r="AG160" s="47"/>
      <c r="AH160" s="41"/>
      <c r="AI160" s="41"/>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144"/>
      <c r="BH160" s="243"/>
      <c r="BI160" s="243"/>
      <c r="BJ160" s="266"/>
      <c r="BK160" s="266"/>
      <c r="BL160" s="266"/>
      <c r="BM160" s="266"/>
      <c r="BN160" s="266"/>
      <c r="BO160" s="266"/>
      <c r="BP160" s="266"/>
      <c r="BQ160" s="266"/>
      <c r="BR160" s="266"/>
      <c r="BS160" s="266"/>
      <c r="BT160" s="266"/>
      <c r="BU160" s="291"/>
      <c r="BV160" s="291"/>
      <c r="BW160" s="291"/>
      <c r="BX160" s="291"/>
      <c r="BY160" s="291"/>
      <c r="BZ160" s="291"/>
      <c r="CA160" s="291"/>
      <c r="CB160" s="172"/>
      <c r="CC160" s="172"/>
      <c r="CD160" s="291"/>
      <c r="CE160" s="291"/>
      <c r="CF160" s="291"/>
      <c r="CG160" s="291"/>
      <c r="CH160" s="380"/>
      <c r="CI160" s="380"/>
      <c r="CJ160" s="426"/>
      <c r="CK160" s="434"/>
      <c r="CL160" s="434"/>
      <c r="CM160" s="455"/>
      <c r="CN160" s="484"/>
      <c r="CO160" s="485"/>
      <c r="CP160" s="500"/>
      <c r="CQ160" s="380"/>
      <c r="CR160" s="380"/>
      <c r="CS160" s="380"/>
      <c r="CT160" s="426"/>
      <c r="CU160" s="426"/>
      <c r="CV160" s="426"/>
      <c r="CW160" s="426"/>
      <c r="CX160" s="426"/>
      <c r="CY160" s="426"/>
      <c r="CZ160" s="512"/>
      <c r="DA160" s="475"/>
      <c r="DB160" s="324"/>
      <c r="DC160" s="11"/>
      <c r="DE160" s="1"/>
      <c r="DF160" s="445"/>
      <c r="DG160" s="526"/>
      <c r="DH160" s="526"/>
      <c r="DI160" s="447"/>
      <c r="DJ160" s="445"/>
      <c r="DK160" s="445"/>
    </row>
    <row r="161" spans="1:115" s="3" customFormat="1" ht="203" hidden="1" x14ac:dyDescent="0.35">
      <c r="A161" s="390" t="s">
        <v>479</v>
      </c>
      <c r="B161" s="185" t="s">
        <v>557</v>
      </c>
      <c r="C161" s="44">
        <v>20230159</v>
      </c>
      <c r="D161" s="44" t="s">
        <v>558</v>
      </c>
      <c r="E161" s="47"/>
      <c r="F161" s="47"/>
      <c r="G161" s="47"/>
      <c r="H161" s="47"/>
      <c r="I161" s="44" t="s">
        <v>67</v>
      </c>
      <c r="J161" s="47" t="s">
        <v>68</v>
      </c>
      <c r="K161" s="46">
        <v>0</v>
      </c>
      <c r="L161" s="47"/>
      <c r="M161" s="47"/>
      <c r="N161" s="47" t="s">
        <v>70</v>
      </c>
      <c r="O161" s="46">
        <v>1</v>
      </c>
      <c r="P161" s="46"/>
      <c r="Q161" s="46"/>
      <c r="R161" s="46"/>
      <c r="S161" s="225">
        <v>1</v>
      </c>
      <c r="T161" s="47"/>
      <c r="U161" s="47"/>
      <c r="V161" s="47"/>
      <c r="W161" s="47"/>
      <c r="X161" s="373"/>
      <c r="Y161" s="349">
        <v>1</v>
      </c>
      <c r="Z161" s="399"/>
      <c r="AA161" s="399"/>
      <c r="AB161" s="399"/>
      <c r="AC161" s="399"/>
      <c r="AD161" s="44" t="s">
        <v>118</v>
      </c>
      <c r="AE161" s="44" t="s">
        <v>559</v>
      </c>
      <c r="AF161" s="47"/>
      <c r="AG161" s="47"/>
      <c r="AH161" s="41"/>
      <c r="AI161" s="41"/>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144"/>
      <c r="BH161" s="243"/>
      <c r="BI161" s="243"/>
      <c r="BJ161" s="266"/>
      <c r="BK161" s="266"/>
      <c r="BL161" s="266"/>
      <c r="BM161" s="266"/>
      <c r="BN161" s="266"/>
      <c r="BO161" s="266"/>
      <c r="BP161" s="266"/>
      <c r="BQ161" s="266"/>
      <c r="BR161" s="266"/>
      <c r="BS161" s="266"/>
      <c r="BT161" s="266"/>
      <c r="BU161" s="291"/>
      <c r="BV161" s="291"/>
      <c r="BW161" s="291"/>
      <c r="BX161" s="291"/>
      <c r="BY161" s="291"/>
      <c r="BZ161" s="291"/>
      <c r="CA161" s="291"/>
      <c r="CB161" s="172"/>
      <c r="CC161" s="172"/>
      <c r="CD161" s="291"/>
      <c r="CE161" s="291"/>
      <c r="CF161" s="291"/>
      <c r="CG161" s="291"/>
      <c r="CH161" s="380"/>
      <c r="CI161" s="380"/>
      <c r="CJ161" s="426"/>
      <c r="CK161" s="434"/>
      <c r="CL161" s="434"/>
      <c r="CM161" s="455"/>
      <c r="CN161" s="484"/>
      <c r="CO161" s="485"/>
      <c r="CP161" s="500"/>
      <c r="CQ161" s="380"/>
      <c r="CR161" s="380"/>
      <c r="CS161" s="380"/>
      <c r="CT161" s="426"/>
      <c r="CU161" s="426"/>
      <c r="CV161" s="426"/>
      <c r="CW161" s="426"/>
      <c r="CX161" s="426"/>
      <c r="CY161" s="426"/>
      <c r="CZ161" s="512"/>
      <c r="DA161" s="475"/>
      <c r="DB161" s="324"/>
      <c r="DC161" s="11"/>
      <c r="DE161" s="1"/>
      <c r="DF161" s="445"/>
      <c r="DG161" s="526"/>
      <c r="DH161" s="526"/>
      <c r="DI161" s="447"/>
      <c r="DJ161" s="445"/>
      <c r="DK161" s="445"/>
    </row>
    <row r="162" spans="1:115" s="3" customFormat="1" ht="145" hidden="1" x14ac:dyDescent="0.35">
      <c r="A162" s="390" t="s">
        <v>479</v>
      </c>
      <c r="B162" s="184" t="s">
        <v>560</v>
      </c>
      <c r="C162" s="44">
        <v>20230160</v>
      </c>
      <c r="D162" s="44" t="s">
        <v>561</v>
      </c>
      <c r="E162" s="47"/>
      <c r="F162" s="47"/>
      <c r="G162" s="47"/>
      <c r="H162" s="47"/>
      <c r="I162" s="192" t="s">
        <v>67</v>
      </c>
      <c r="J162" s="47" t="s">
        <v>68</v>
      </c>
      <c r="K162" s="44">
        <v>0</v>
      </c>
      <c r="L162" s="47"/>
      <c r="M162" s="47"/>
      <c r="N162" s="47" t="s">
        <v>70</v>
      </c>
      <c r="O162" s="44">
        <v>10</v>
      </c>
      <c r="P162" s="44"/>
      <c r="Q162" s="44"/>
      <c r="R162" s="44"/>
      <c r="S162" s="225">
        <v>30</v>
      </c>
      <c r="T162" s="47"/>
      <c r="U162" s="47"/>
      <c r="V162" s="47"/>
      <c r="W162" s="47"/>
      <c r="X162" s="373"/>
      <c r="Y162" s="349">
        <v>40</v>
      </c>
      <c r="Z162" s="399"/>
      <c r="AA162" s="399"/>
      <c r="AB162" s="399"/>
      <c r="AC162" s="399"/>
      <c r="AD162" s="44" t="s">
        <v>562</v>
      </c>
      <c r="AE162" s="44" t="s">
        <v>563</v>
      </c>
      <c r="AF162" s="47"/>
      <c r="AG162" s="47"/>
      <c r="AH162" s="41"/>
      <c r="AI162" s="41"/>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144"/>
      <c r="BH162" s="243"/>
      <c r="BI162" s="243"/>
      <c r="BJ162" s="266"/>
      <c r="BK162" s="266"/>
      <c r="BL162" s="266"/>
      <c r="BM162" s="266"/>
      <c r="BN162" s="266"/>
      <c r="BO162" s="266"/>
      <c r="BP162" s="266"/>
      <c r="BQ162" s="266"/>
      <c r="BR162" s="266"/>
      <c r="BS162" s="266"/>
      <c r="BT162" s="266"/>
      <c r="BU162" s="291"/>
      <c r="BV162" s="291"/>
      <c r="BW162" s="291"/>
      <c r="BX162" s="291"/>
      <c r="BY162" s="291"/>
      <c r="BZ162" s="291"/>
      <c r="CA162" s="291"/>
      <c r="CB162" s="172"/>
      <c r="CC162" s="172"/>
      <c r="CD162" s="291"/>
      <c r="CE162" s="291"/>
      <c r="CF162" s="291"/>
      <c r="CG162" s="291"/>
      <c r="CH162" s="380"/>
      <c r="CI162" s="380"/>
      <c r="CJ162" s="426"/>
      <c r="CK162" s="434"/>
      <c r="CL162" s="434"/>
      <c r="CM162" s="455"/>
      <c r="CN162" s="484"/>
      <c r="CO162" s="485"/>
      <c r="CP162" s="500"/>
      <c r="CQ162" s="380"/>
      <c r="CR162" s="380"/>
      <c r="CS162" s="380"/>
      <c r="CT162" s="426"/>
      <c r="CU162" s="426"/>
      <c r="CV162" s="426"/>
      <c r="CW162" s="426"/>
      <c r="CX162" s="426"/>
      <c r="CY162" s="426"/>
      <c r="CZ162" s="512"/>
      <c r="DA162" s="475"/>
      <c r="DB162" s="324"/>
      <c r="DC162" s="11"/>
      <c r="DE162" s="1"/>
      <c r="DF162" s="445"/>
      <c r="DG162" s="526"/>
      <c r="DH162" s="526"/>
      <c r="DI162" s="447"/>
      <c r="DJ162" s="445"/>
      <c r="DK162" s="445"/>
    </row>
    <row r="163" spans="1:115" s="3" customFormat="1" ht="174" hidden="1" x14ac:dyDescent="0.35">
      <c r="A163" s="390" t="s">
        <v>479</v>
      </c>
      <c r="B163" s="184" t="s">
        <v>564</v>
      </c>
      <c r="C163" s="44">
        <v>20230161</v>
      </c>
      <c r="D163" s="44" t="s">
        <v>565</v>
      </c>
      <c r="E163" s="47"/>
      <c r="F163" s="47"/>
      <c r="G163" s="47"/>
      <c r="H163" s="47"/>
      <c r="I163" s="44" t="s">
        <v>67</v>
      </c>
      <c r="J163" s="47" t="s">
        <v>68</v>
      </c>
      <c r="K163" s="44">
        <v>0</v>
      </c>
      <c r="L163" s="47"/>
      <c r="M163" s="47"/>
      <c r="N163" s="47" t="s">
        <v>70</v>
      </c>
      <c r="O163" s="44">
        <v>10</v>
      </c>
      <c r="P163" s="44"/>
      <c r="Q163" s="44"/>
      <c r="R163" s="44"/>
      <c r="S163" s="225">
        <v>30</v>
      </c>
      <c r="T163" s="47"/>
      <c r="U163" s="47"/>
      <c r="V163" s="47"/>
      <c r="W163" s="47"/>
      <c r="X163" s="373"/>
      <c r="Y163" s="349">
        <v>40</v>
      </c>
      <c r="Z163" s="399"/>
      <c r="AA163" s="399"/>
      <c r="AB163" s="399"/>
      <c r="AC163" s="399"/>
      <c r="AD163" s="44" t="s">
        <v>562</v>
      </c>
      <c r="AE163" s="44" t="s">
        <v>563</v>
      </c>
      <c r="AF163" s="47"/>
      <c r="AG163" s="47"/>
      <c r="AH163" s="41"/>
      <c r="AI163" s="41"/>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144"/>
      <c r="BH163" s="243"/>
      <c r="BI163" s="243"/>
      <c r="BJ163" s="266"/>
      <c r="BK163" s="266"/>
      <c r="BL163" s="266"/>
      <c r="BM163" s="266"/>
      <c r="BN163" s="266"/>
      <c r="BO163" s="266"/>
      <c r="BP163" s="266"/>
      <c r="BQ163" s="266"/>
      <c r="BR163" s="266"/>
      <c r="BS163" s="266"/>
      <c r="BT163" s="266"/>
      <c r="BU163" s="291"/>
      <c r="BV163" s="291"/>
      <c r="BW163" s="291"/>
      <c r="BX163" s="291"/>
      <c r="BY163" s="291"/>
      <c r="BZ163" s="291"/>
      <c r="CA163" s="291"/>
      <c r="CB163" s="172"/>
      <c r="CC163" s="172"/>
      <c r="CD163" s="291"/>
      <c r="CE163" s="291"/>
      <c r="CF163" s="291"/>
      <c r="CG163" s="291"/>
      <c r="CH163" s="380"/>
      <c r="CI163" s="380"/>
      <c r="CJ163" s="426"/>
      <c r="CK163" s="434"/>
      <c r="CL163" s="434"/>
      <c r="CM163" s="455"/>
      <c r="CN163" s="484"/>
      <c r="CO163" s="485"/>
      <c r="CP163" s="500"/>
      <c r="CQ163" s="380"/>
      <c r="CR163" s="380"/>
      <c r="CS163" s="380"/>
      <c r="CT163" s="426"/>
      <c r="CU163" s="426"/>
      <c r="CV163" s="426"/>
      <c r="CW163" s="426"/>
      <c r="CX163" s="426"/>
      <c r="CY163" s="426"/>
      <c r="CZ163" s="512"/>
      <c r="DA163" s="475"/>
      <c r="DB163" s="324"/>
      <c r="DC163" s="11"/>
      <c r="DE163" s="1"/>
      <c r="DF163" s="445"/>
      <c r="DG163" s="526"/>
      <c r="DH163" s="526"/>
      <c r="DI163" s="447"/>
      <c r="DJ163" s="445"/>
      <c r="DK163" s="445"/>
    </row>
    <row r="164" spans="1:115" s="3" customFormat="1" ht="130.5" hidden="1" x14ac:dyDescent="0.35">
      <c r="A164" s="390" t="s">
        <v>479</v>
      </c>
      <c r="B164" s="184" t="s">
        <v>566</v>
      </c>
      <c r="C164" s="44">
        <v>20230162</v>
      </c>
      <c r="D164" s="44" t="s">
        <v>567</v>
      </c>
      <c r="E164" s="47"/>
      <c r="F164" s="47"/>
      <c r="G164" s="47"/>
      <c r="H164" s="47"/>
      <c r="I164" s="44" t="s">
        <v>67</v>
      </c>
      <c r="J164" s="47" t="s">
        <v>68</v>
      </c>
      <c r="K164" s="44">
        <v>0</v>
      </c>
      <c r="L164" s="47"/>
      <c r="M164" s="47"/>
      <c r="N164" s="47" t="s">
        <v>70</v>
      </c>
      <c r="O164" s="44">
        <v>10</v>
      </c>
      <c r="P164" s="44"/>
      <c r="Q164" s="44"/>
      <c r="R164" s="44"/>
      <c r="S164" s="225">
        <v>30</v>
      </c>
      <c r="T164" s="47"/>
      <c r="U164" s="47"/>
      <c r="V164" s="47"/>
      <c r="W164" s="47"/>
      <c r="X164" s="373"/>
      <c r="Y164" s="349">
        <v>40</v>
      </c>
      <c r="Z164" s="399"/>
      <c r="AA164" s="399"/>
      <c r="AB164" s="399"/>
      <c r="AC164" s="399"/>
      <c r="AD164" s="44" t="s">
        <v>562</v>
      </c>
      <c r="AE164" s="44" t="s">
        <v>563</v>
      </c>
      <c r="AF164" s="47"/>
      <c r="AG164" s="47"/>
      <c r="AH164" s="41"/>
      <c r="AI164" s="41"/>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144"/>
      <c r="BH164" s="243"/>
      <c r="BI164" s="243"/>
      <c r="BJ164" s="266"/>
      <c r="BK164" s="266"/>
      <c r="BL164" s="266"/>
      <c r="BM164" s="266"/>
      <c r="BN164" s="266"/>
      <c r="BO164" s="266"/>
      <c r="BP164" s="266"/>
      <c r="BQ164" s="266"/>
      <c r="BR164" s="266"/>
      <c r="BS164" s="266"/>
      <c r="BT164" s="266"/>
      <c r="BU164" s="291"/>
      <c r="BV164" s="291"/>
      <c r="BW164" s="291"/>
      <c r="BX164" s="291"/>
      <c r="BY164" s="291"/>
      <c r="BZ164" s="291"/>
      <c r="CA164" s="291"/>
      <c r="CB164" s="172"/>
      <c r="CC164" s="172"/>
      <c r="CD164" s="291"/>
      <c r="CE164" s="291"/>
      <c r="CF164" s="291"/>
      <c r="CG164" s="291"/>
      <c r="CH164" s="380"/>
      <c r="CI164" s="380"/>
      <c r="CJ164" s="426"/>
      <c r="CK164" s="434"/>
      <c r="CL164" s="434"/>
      <c r="CM164" s="455"/>
      <c r="CN164" s="484"/>
      <c r="CO164" s="485"/>
      <c r="CP164" s="500"/>
      <c r="CQ164" s="380"/>
      <c r="CR164" s="380"/>
      <c r="CS164" s="380"/>
      <c r="CT164" s="426"/>
      <c r="CU164" s="426"/>
      <c r="CV164" s="426"/>
      <c r="CW164" s="426"/>
      <c r="CX164" s="426"/>
      <c r="CY164" s="426"/>
      <c r="CZ164" s="512"/>
      <c r="DA164" s="475"/>
      <c r="DB164" s="324"/>
      <c r="DC164" s="11"/>
      <c r="DE164" s="1"/>
      <c r="DF164" s="445"/>
      <c r="DG164" s="526"/>
      <c r="DH164" s="526"/>
      <c r="DI164" s="447"/>
      <c r="DJ164" s="445"/>
      <c r="DK164" s="445"/>
    </row>
    <row r="165" spans="1:115" s="3" customFormat="1" ht="246.5" hidden="1" x14ac:dyDescent="0.35">
      <c r="A165" s="390" t="s">
        <v>479</v>
      </c>
      <c r="B165" s="184" t="s">
        <v>568</v>
      </c>
      <c r="C165" s="44">
        <v>20230163</v>
      </c>
      <c r="D165" s="47" t="s">
        <v>569</v>
      </c>
      <c r="E165" s="47"/>
      <c r="F165" s="47"/>
      <c r="G165" s="47"/>
      <c r="H165" s="47"/>
      <c r="I165" s="47" t="s">
        <v>67</v>
      </c>
      <c r="J165" s="47" t="s">
        <v>68</v>
      </c>
      <c r="K165" s="47">
        <v>100</v>
      </c>
      <c r="L165" s="47"/>
      <c r="M165" s="47"/>
      <c r="N165" s="47" t="s">
        <v>70</v>
      </c>
      <c r="O165" s="47">
        <v>100</v>
      </c>
      <c r="P165" s="47"/>
      <c r="Q165" s="47"/>
      <c r="R165" s="47"/>
      <c r="S165" s="225">
        <v>100</v>
      </c>
      <c r="T165" s="47"/>
      <c r="U165" s="47"/>
      <c r="V165" s="47"/>
      <c r="W165" s="47"/>
      <c r="X165" s="373"/>
      <c r="Y165" s="349">
        <v>100</v>
      </c>
      <c r="Z165" s="399"/>
      <c r="AA165" s="399"/>
      <c r="AB165" s="399"/>
      <c r="AC165" s="399"/>
      <c r="AD165" s="47" t="s">
        <v>570</v>
      </c>
      <c r="AE165" s="47" t="s">
        <v>571</v>
      </c>
      <c r="AF165" s="47"/>
      <c r="AG165" s="47"/>
      <c r="AH165" s="41"/>
      <c r="AI165" s="41"/>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144"/>
      <c r="BH165" s="243"/>
      <c r="BI165" s="243"/>
      <c r="BJ165" s="266"/>
      <c r="BK165" s="266"/>
      <c r="BL165" s="266"/>
      <c r="BM165" s="266"/>
      <c r="BN165" s="266"/>
      <c r="BO165" s="266"/>
      <c r="BP165" s="266"/>
      <c r="BQ165" s="266"/>
      <c r="BR165" s="266"/>
      <c r="BS165" s="266"/>
      <c r="BT165" s="266"/>
      <c r="BU165" s="291"/>
      <c r="BV165" s="291"/>
      <c r="BW165" s="291"/>
      <c r="BX165" s="291"/>
      <c r="BY165" s="291"/>
      <c r="BZ165" s="291"/>
      <c r="CA165" s="291"/>
      <c r="CB165" s="172"/>
      <c r="CC165" s="172"/>
      <c r="CD165" s="291"/>
      <c r="CE165" s="291"/>
      <c r="CF165" s="291"/>
      <c r="CG165" s="291"/>
      <c r="CH165" s="380"/>
      <c r="CI165" s="380"/>
      <c r="CJ165" s="426"/>
      <c r="CK165" s="434"/>
      <c r="CL165" s="434"/>
      <c r="CM165" s="455"/>
      <c r="CN165" s="484"/>
      <c r="CO165" s="485"/>
      <c r="CP165" s="500"/>
      <c r="CQ165" s="380"/>
      <c r="CR165" s="380"/>
      <c r="CS165" s="380"/>
      <c r="CT165" s="426"/>
      <c r="CU165" s="426"/>
      <c r="CV165" s="426"/>
      <c r="CW165" s="426"/>
      <c r="CX165" s="426"/>
      <c r="CY165" s="426"/>
      <c r="CZ165" s="512"/>
      <c r="DA165" s="475"/>
      <c r="DB165" s="324"/>
      <c r="DC165" s="11"/>
      <c r="DE165" s="1"/>
      <c r="DF165" s="445"/>
      <c r="DG165" s="526"/>
      <c r="DH165" s="526"/>
      <c r="DI165" s="447"/>
      <c r="DJ165" s="445"/>
      <c r="DK165" s="445"/>
    </row>
    <row r="166" spans="1:115" s="3" customFormat="1" ht="174" hidden="1" x14ac:dyDescent="0.35">
      <c r="A166" s="390" t="s">
        <v>479</v>
      </c>
      <c r="B166" s="184" t="s">
        <v>572</v>
      </c>
      <c r="C166" s="44">
        <v>20230164</v>
      </c>
      <c r="D166" s="47" t="s">
        <v>573</v>
      </c>
      <c r="E166" s="47"/>
      <c r="F166" s="47"/>
      <c r="G166" s="47"/>
      <c r="H166" s="47"/>
      <c r="I166" s="47" t="s">
        <v>75</v>
      </c>
      <c r="J166" s="47" t="s">
        <v>68</v>
      </c>
      <c r="K166" s="47">
        <v>400</v>
      </c>
      <c r="L166" s="47"/>
      <c r="M166" s="47"/>
      <c r="N166" s="47" t="s">
        <v>70</v>
      </c>
      <c r="O166" s="47">
        <v>410</v>
      </c>
      <c r="P166" s="47"/>
      <c r="Q166" s="47"/>
      <c r="R166" s="47"/>
      <c r="S166" s="225">
        <v>420</v>
      </c>
      <c r="T166" s="47"/>
      <c r="U166" s="47"/>
      <c r="V166" s="47"/>
      <c r="W166" s="47"/>
      <c r="X166" s="373"/>
      <c r="Y166" s="349">
        <v>430</v>
      </c>
      <c r="Z166" s="399"/>
      <c r="AA166" s="399"/>
      <c r="AB166" s="399"/>
      <c r="AC166" s="399"/>
      <c r="AD166" s="47" t="s">
        <v>489</v>
      </c>
      <c r="AE166" s="47" t="s">
        <v>571</v>
      </c>
      <c r="AF166" s="47"/>
      <c r="AG166" s="47"/>
      <c r="AH166" s="41"/>
      <c r="AI166" s="41"/>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144"/>
      <c r="BH166" s="243"/>
      <c r="BI166" s="243"/>
      <c r="BJ166" s="266"/>
      <c r="BK166" s="266"/>
      <c r="BL166" s="266"/>
      <c r="BM166" s="266"/>
      <c r="BN166" s="266"/>
      <c r="BO166" s="266"/>
      <c r="BP166" s="266"/>
      <c r="BQ166" s="266"/>
      <c r="BR166" s="266"/>
      <c r="BS166" s="266"/>
      <c r="BT166" s="266"/>
      <c r="BU166" s="291"/>
      <c r="BV166" s="291"/>
      <c r="BW166" s="291"/>
      <c r="BX166" s="291"/>
      <c r="BY166" s="291"/>
      <c r="BZ166" s="291"/>
      <c r="CA166" s="291"/>
      <c r="CB166" s="172"/>
      <c r="CC166" s="172"/>
      <c r="CD166" s="291"/>
      <c r="CE166" s="291"/>
      <c r="CF166" s="291"/>
      <c r="CG166" s="291"/>
      <c r="CH166" s="380"/>
      <c r="CI166" s="380"/>
      <c r="CJ166" s="426"/>
      <c r="CK166" s="434"/>
      <c r="CL166" s="434"/>
      <c r="CM166" s="455"/>
      <c r="CN166" s="484"/>
      <c r="CO166" s="485"/>
      <c r="CP166" s="500"/>
      <c r="CQ166" s="380"/>
      <c r="CR166" s="380"/>
      <c r="CS166" s="380"/>
      <c r="CT166" s="426"/>
      <c r="CU166" s="426"/>
      <c r="CV166" s="426"/>
      <c r="CW166" s="426"/>
      <c r="CX166" s="426"/>
      <c r="CY166" s="426"/>
      <c r="CZ166" s="512"/>
      <c r="DA166" s="475"/>
      <c r="DB166" s="324"/>
      <c r="DC166" s="11"/>
      <c r="DE166" s="1"/>
      <c r="DF166" s="445"/>
      <c r="DG166" s="526"/>
      <c r="DH166" s="526"/>
      <c r="DI166" s="447"/>
      <c r="DJ166" s="445"/>
      <c r="DK166" s="445"/>
    </row>
    <row r="167" spans="1:115" s="3" customFormat="1" ht="409.5" hidden="1" x14ac:dyDescent="0.35">
      <c r="A167" s="390" t="s">
        <v>479</v>
      </c>
      <c r="B167" s="184" t="s">
        <v>574</v>
      </c>
      <c r="C167" s="44">
        <v>20230165</v>
      </c>
      <c r="D167" s="44" t="s">
        <v>575</v>
      </c>
      <c r="E167" s="47"/>
      <c r="F167" s="47"/>
      <c r="G167" s="47"/>
      <c r="H167" s="47"/>
      <c r="I167" s="44" t="s">
        <v>75</v>
      </c>
      <c r="J167" s="47" t="s">
        <v>68</v>
      </c>
      <c r="K167" s="44">
        <v>150</v>
      </c>
      <c r="L167" s="47"/>
      <c r="M167" s="47"/>
      <c r="N167" s="47" t="s">
        <v>70</v>
      </c>
      <c r="O167" s="44">
        <v>150</v>
      </c>
      <c r="P167" s="44"/>
      <c r="Q167" s="44"/>
      <c r="R167" s="44"/>
      <c r="S167" s="225">
        <v>160</v>
      </c>
      <c r="T167" s="47"/>
      <c r="U167" s="47"/>
      <c r="V167" s="47"/>
      <c r="W167" s="47"/>
      <c r="X167" s="373"/>
      <c r="Y167" s="349">
        <v>170</v>
      </c>
      <c r="Z167" s="399"/>
      <c r="AA167" s="399"/>
      <c r="AB167" s="399"/>
      <c r="AC167" s="399"/>
      <c r="AD167" s="47" t="s">
        <v>489</v>
      </c>
      <c r="AE167" s="47" t="s">
        <v>571</v>
      </c>
      <c r="AF167" s="47"/>
      <c r="AG167" s="47"/>
      <c r="AH167" s="41"/>
      <c r="AI167" s="41"/>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144"/>
      <c r="BH167" s="243"/>
      <c r="BI167" s="243"/>
      <c r="BJ167" s="266"/>
      <c r="BK167" s="266"/>
      <c r="BL167" s="266"/>
      <c r="BM167" s="266"/>
      <c r="BN167" s="266"/>
      <c r="BO167" s="266"/>
      <c r="BP167" s="266"/>
      <c r="BQ167" s="266"/>
      <c r="BR167" s="266"/>
      <c r="BS167" s="266"/>
      <c r="BT167" s="266"/>
      <c r="BU167" s="291"/>
      <c r="BV167" s="291"/>
      <c r="BW167" s="291"/>
      <c r="BX167" s="291"/>
      <c r="BY167" s="291"/>
      <c r="BZ167" s="291"/>
      <c r="CA167" s="291"/>
      <c r="CB167" s="172"/>
      <c r="CC167" s="172"/>
      <c r="CD167" s="291"/>
      <c r="CE167" s="291"/>
      <c r="CF167" s="291"/>
      <c r="CG167" s="291"/>
      <c r="CH167" s="380"/>
      <c r="CI167" s="380"/>
      <c r="CJ167" s="426"/>
      <c r="CK167" s="434"/>
      <c r="CL167" s="434"/>
      <c r="CM167" s="455"/>
      <c r="CN167" s="484"/>
      <c r="CO167" s="485"/>
      <c r="CP167" s="500"/>
      <c r="CQ167" s="380"/>
      <c r="CR167" s="380"/>
      <c r="CS167" s="380"/>
      <c r="CT167" s="426"/>
      <c r="CU167" s="426"/>
      <c r="CV167" s="426"/>
      <c r="CW167" s="426"/>
      <c r="CX167" s="426"/>
      <c r="CY167" s="426"/>
      <c r="CZ167" s="512"/>
      <c r="DA167" s="475"/>
      <c r="DB167" s="324"/>
      <c r="DC167" s="11"/>
      <c r="DE167" s="1"/>
      <c r="DF167" s="445"/>
      <c r="DG167" s="526"/>
      <c r="DH167" s="526"/>
      <c r="DI167" s="447"/>
      <c r="DJ167" s="445"/>
      <c r="DK167" s="445"/>
    </row>
    <row r="168" spans="1:115" s="3" customFormat="1" ht="130.5" hidden="1" x14ac:dyDescent="0.35">
      <c r="A168" s="390" t="s">
        <v>479</v>
      </c>
      <c r="B168" s="184" t="s">
        <v>576</v>
      </c>
      <c r="C168" s="44">
        <v>20230166</v>
      </c>
      <c r="D168" s="47" t="s">
        <v>577</v>
      </c>
      <c r="E168" s="47"/>
      <c r="F168" s="47"/>
      <c r="G168" s="47"/>
      <c r="H168" s="47"/>
      <c r="I168" s="47" t="s">
        <v>75</v>
      </c>
      <c r="J168" s="47" t="s">
        <v>68</v>
      </c>
      <c r="K168" s="47">
        <v>0</v>
      </c>
      <c r="L168" s="47"/>
      <c r="M168" s="47"/>
      <c r="N168" s="47" t="s">
        <v>70</v>
      </c>
      <c r="O168" s="47" t="s">
        <v>578</v>
      </c>
      <c r="P168" s="47"/>
      <c r="Q168" s="47"/>
      <c r="R168" s="47"/>
      <c r="S168" s="225" t="s">
        <v>579</v>
      </c>
      <c r="T168" s="47"/>
      <c r="U168" s="47"/>
      <c r="V168" s="47"/>
      <c r="W168" s="47"/>
      <c r="X168" s="373"/>
      <c r="Y168" s="349" t="s">
        <v>580</v>
      </c>
      <c r="Z168" s="399"/>
      <c r="AA168" s="399"/>
      <c r="AB168" s="399"/>
      <c r="AC168" s="399"/>
      <c r="AD168" s="47" t="s">
        <v>489</v>
      </c>
      <c r="AE168" s="47" t="s">
        <v>571</v>
      </c>
      <c r="AF168" s="47"/>
      <c r="AG168" s="47"/>
      <c r="AH168" s="41"/>
      <c r="AI168" s="41"/>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144"/>
      <c r="BH168" s="243"/>
      <c r="BI168" s="243"/>
      <c r="BJ168" s="266"/>
      <c r="BK168" s="266"/>
      <c r="BL168" s="266"/>
      <c r="BM168" s="266"/>
      <c r="BN168" s="266"/>
      <c r="BO168" s="266"/>
      <c r="BP168" s="266"/>
      <c r="BQ168" s="266"/>
      <c r="BR168" s="266"/>
      <c r="BS168" s="266"/>
      <c r="BT168" s="266"/>
      <c r="BU168" s="291"/>
      <c r="BV168" s="291"/>
      <c r="BW168" s="291"/>
      <c r="BX168" s="291"/>
      <c r="BY168" s="291"/>
      <c r="BZ168" s="291"/>
      <c r="CA168" s="291"/>
      <c r="CB168" s="172"/>
      <c r="CC168" s="172"/>
      <c r="CD168" s="291"/>
      <c r="CE168" s="291"/>
      <c r="CF168" s="291"/>
      <c r="CG168" s="291"/>
      <c r="CH168" s="380"/>
      <c r="CI168" s="380"/>
      <c r="CJ168" s="426"/>
      <c r="CK168" s="434"/>
      <c r="CL168" s="434"/>
      <c r="CM168" s="455"/>
      <c r="CN168" s="484"/>
      <c r="CO168" s="485"/>
      <c r="CP168" s="500"/>
      <c r="CQ168" s="380"/>
      <c r="CR168" s="380"/>
      <c r="CS168" s="380"/>
      <c r="CT168" s="426"/>
      <c r="CU168" s="426"/>
      <c r="CV168" s="426"/>
      <c r="CW168" s="426"/>
      <c r="CX168" s="426"/>
      <c r="CY168" s="426"/>
      <c r="CZ168" s="512"/>
      <c r="DA168" s="475"/>
      <c r="DB168" s="324"/>
      <c r="DC168" s="11"/>
      <c r="DE168" s="1"/>
      <c r="DF168" s="445"/>
      <c r="DG168" s="526"/>
      <c r="DH168" s="526"/>
      <c r="DI168" s="447"/>
      <c r="DJ168" s="445"/>
      <c r="DK168" s="445"/>
    </row>
    <row r="169" spans="1:115" s="2" customFormat="1" ht="59.25" hidden="1" customHeight="1" x14ac:dyDescent="0.35">
      <c r="A169" s="389" t="s">
        <v>479</v>
      </c>
      <c r="B169" s="26" t="s">
        <v>581</v>
      </c>
      <c r="C169" s="122">
        <v>20230167</v>
      </c>
      <c r="D169" s="26" t="s">
        <v>582</v>
      </c>
      <c r="E169" s="26" t="s">
        <v>583</v>
      </c>
      <c r="F169" s="122" t="s">
        <v>584</v>
      </c>
      <c r="G169" s="122" t="s">
        <v>227</v>
      </c>
      <c r="H169" s="122" t="s">
        <v>299</v>
      </c>
      <c r="I169" s="122" t="s">
        <v>75</v>
      </c>
      <c r="J169" s="122" t="s">
        <v>68</v>
      </c>
      <c r="K169" s="208">
        <v>63557</v>
      </c>
      <c r="L169" s="205">
        <v>44926</v>
      </c>
      <c r="M169" s="124">
        <v>101605000</v>
      </c>
      <c r="N169" s="122" t="s">
        <v>70</v>
      </c>
      <c r="O169" s="206">
        <v>66735</v>
      </c>
      <c r="P169" s="209">
        <v>12146</v>
      </c>
      <c r="Q169" s="209">
        <f>33146-Tabla1[[#This Row],[T1 2023]]</f>
        <v>21000</v>
      </c>
      <c r="R169" s="209">
        <f>48646-(Tabla1[[#This Row],[T1 2023]]+Tabla1[[#This Row],[T2 2023]])</f>
        <v>15500</v>
      </c>
      <c r="S169" s="206">
        <v>70072</v>
      </c>
      <c r="T169" s="209">
        <v>12753</v>
      </c>
      <c r="U169" s="130">
        <f>34803-Tabla1[[#This Row],[T1 2024*]]</f>
        <v>22050</v>
      </c>
      <c r="V169" s="130">
        <f>51078-(Tabla1[[#This Row],[T2 2024*]]+Tabla1[[#This Row],[T1 2024*]])</f>
        <v>16275</v>
      </c>
      <c r="W169" s="130">
        <f>70072-(Tabla1[[#This Row],[T1 2024*]]+Tabla1[[#This Row],[T2 2024*]]+Tabla1[[#This Row],[T3 2024*]])</f>
        <v>18994</v>
      </c>
      <c r="X169" s="367"/>
      <c r="Y169" s="349">
        <v>73575</v>
      </c>
      <c r="Z169" s="400"/>
      <c r="AA169" s="400"/>
      <c r="AB169" s="400"/>
      <c r="AC169" s="400"/>
      <c r="AD169" s="122" t="s">
        <v>391</v>
      </c>
      <c r="AE169" s="122" t="s">
        <v>585</v>
      </c>
      <c r="AF169" s="122" t="s">
        <v>586</v>
      </c>
      <c r="AG169" s="122" t="s">
        <v>587</v>
      </c>
      <c r="AH169" s="231"/>
      <c r="AI169" s="231"/>
      <c r="AJ169" s="242"/>
      <c r="AK169" s="242"/>
      <c r="AL169" s="242"/>
      <c r="AM169" s="242"/>
      <c r="AN169" s="242"/>
      <c r="AO169" s="242"/>
      <c r="AP169" s="242"/>
      <c r="AQ169" s="242"/>
      <c r="AR169" s="242"/>
      <c r="AS169" s="242"/>
      <c r="AT169" s="242"/>
      <c r="AU169" s="242"/>
      <c r="AV169" s="242"/>
      <c r="AW169" s="242"/>
      <c r="AX169" s="242"/>
      <c r="AY169" s="242"/>
      <c r="AZ169" s="242"/>
      <c r="BA169" s="242"/>
      <c r="BB169" s="242"/>
      <c r="BC169" s="242"/>
      <c r="BD169" s="242"/>
      <c r="BE169" s="242"/>
      <c r="BF169" s="249"/>
      <c r="BG169" s="158"/>
      <c r="BH169" s="249"/>
      <c r="BI169" s="249"/>
      <c r="BJ169" s="265"/>
      <c r="BK169" s="265"/>
      <c r="BL169" s="265"/>
      <c r="BM169" s="265"/>
      <c r="BN169" s="265"/>
      <c r="BO169" s="265"/>
      <c r="BP169" s="265"/>
      <c r="BQ169" s="265"/>
      <c r="BR169" s="265"/>
      <c r="BS169" s="265"/>
      <c r="BT169" s="265"/>
      <c r="BU169" s="290"/>
      <c r="BV169" s="290"/>
      <c r="BW169" s="290"/>
      <c r="BX169" s="290"/>
      <c r="BY169" s="290"/>
      <c r="BZ169" s="290"/>
      <c r="CA169" s="290"/>
      <c r="CB169" s="299"/>
      <c r="CC169" s="299"/>
      <c r="CD169" s="290"/>
      <c r="CE169" s="290"/>
      <c r="CF169" s="322"/>
      <c r="CG169" s="322"/>
      <c r="CH169" s="382"/>
      <c r="CI169" s="382"/>
      <c r="CJ169" s="429"/>
      <c r="CK169" s="436"/>
      <c r="CL169" s="436"/>
      <c r="CM169" s="457"/>
      <c r="CN169" s="486"/>
      <c r="CO169" s="487"/>
      <c r="CP169" s="501"/>
      <c r="CQ169" s="382"/>
      <c r="CR169" s="382"/>
      <c r="CS169" s="382"/>
      <c r="CT169" s="429"/>
      <c r="CU169" s="429"/>
      <c r="CV169" s="429"/>
      <c r="CW169" s="429"/>
      <c r="CX169" s="429"/>
      <c r="CY169" s="429"/>
      <c r="CZ169" s="514"/>
      <c r="DA169" s="475"/>
      <c r="DB169" s="323"/>
      <c r="DC169" s="104" t="s">
        <v>224</v>
      </c>
      <c r="DE169" s="1"/>
      <c r="DF169" s="446"/>
      <c r="DG169" s="449"/>
      <c r="DH169" s="449"/>
      <c r="DI169" s="447"/>
      <c r="DJ169" s="446"/>
      <c r="DK169" s="446"/>
    </row>
    <row r="170" spans="1:115" ht="275.5" hidden="1" x14ac:dyDescent="0.35">
      <c r="A170" s="391" t="s">
        <v>479</v>
      </c>
      <c r="B170" s="19" t="s">
        <v>588</v>
      </c>
      <c r="C170" s="18">
        <v>20230168</v>
      </c>
      <c r="D170" s="19" t="s">
        <v>589</v>
      </c>
      <c r="E170" s="19"/>
      <c r="F170" s="19"/>
      <c r="G170" s="19"/>
      <c r="H170" s="47"/>
      <c r="I170" s="193" t="s">
        <v>67</v>
      </c>
      <c r="J170" s="19" t="s">
        <v>68</v>
      </c>
      <c r="K170" s="210">
        <v>0</v>
      </c>
      <c r="L170" s="19"/>
      <c r="M170" s="19"/>
      <c r="N170" s="19" t="s">
        <v>70</v>
      </c>
      <c r="O170" s="211">
        <v>1</v>
      </c>
      <c r="P170" s="211"/>
      <c r="Q170" s="211"/>
      <c r="R170" s="211"/>
      <c r="S170" s="211">
        <v>1</v>
      </c>
      <c r="T170" s="19"/>
      <c r="U170" s="19"/>
      <c r="V170" s="19"/>
      <c r="W170" s="19"/>
      <c r="X170" s="369"/>
      <c r="Y170" s="348">
        <v>1</v>
      </c>
      <c r="Z170" s="399"/>
      <c r="AA170" s="399"/>
      <c r="AB170" s="399"/>
      <c r="AC170" s="399"/>
      <c r="AD170" s="18" t="s">
        <v>118</v>
      </c>
      <c r="AE170" s="19" t="s">
        <v>590</v>
      </c>
      <c r="AF170" s="19"/>
      <c r="AG170" s="19"/>
      <c r="AH170" s="28"/>
      <c r="AI170" s="28"/>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6"/>
      <c r="BK170" s="146"/>
      <c r="BL170" s="146"/>
      <c r="BM170" s="146"/>
      <c r="BN170" s="146"/>
      <c r="BO170" s="146"/>
      <c r="BP170" s="146"/>
      <c r="BQ170" s="146"/>
      <c r="BR170" s="146"/>
      <c r="BS170" s="146"/>
      <c r="BT170" s="146"/>
      <c r="BU170" s="165"/>
      <c r="BV170" s="165"/>
      <c r="BW170" s="165"/>
      <c r="BX170" s="165"/>
      <c r="BY170" s="165"/>
      <c r="BZ170" s="165"/>
      <c r="CA170" s="165"/>
      <c r="CB170" s="172"/>
      <c r="CC170" s="172"/>
      <c r="CD170" s="165"/>
      <c r="CE170" s="165"/>
      <c r="CF170" s="165"/>
      <c r="CG170" s="165"/>
      <c r="CH170" s="380"/>
      <c r="CI170" s="380"/>
      <c r="CJ170" s="426"/>
      <c r="CK170" s="434"/>
      <c r="CL170" s="434"/>
      <c r="CM170" s="455"/>
      <c r="CN170" s="484"/>
      <c r="CO170" s="485"/>
      <c r="CP170" s="500"/>
      <c r="CQ170" s="380"/>
      <c r="CR170" s="380"/>
      <c r="CS170" s="380"/>
      <c r="CT170" s="426"/>
      <c r="CU170" s="426"/>
      <c r="CV170" s="426"/>
      <c r="CW170" s="426"/>
      <c r="CX170" s="426"/>
      <c r="CY170" s="426"/>
      <c r="CZ170" s="512"/>
      <c r="DA170" s="475"/>
      <c r="DB170" s="80"/>
      <c r="DE170" s="1"/>
      <c r="DI170" s="447"/>
    </row>
    <row r="171" spans="1:115" ht="174" hidden="1" x14ac:dyDescent="0.35">
      <c r="A171" s="391" t="s">
        <v>479</v>
      </c>
      <c r="B171" s="331" t="s">
        <v>591</v>
      </c>
      <c r="C171" s="18">
        <v>20230169</v>
      </c>
      <c r="D171" s="19" t="s">
        <v>592</v>
      </c>
      <c r="E171" s="19"/>
      <c r="F171" s="19"/>
      <c r="G171" s="19"/>
      <c r="H171" s="47"/>
      <c r="I171" s="28" t="s">
        <v>75</v>
      </c>
      <c r="J171" s="19" t="s">
        <v>68</v>
      </c>
      <c r="K171" s="47">
        <v>5</v>
      </c>
      <c r="L171" s="19"/>
      <c r="M171" s="19"/>
      <c r="N171" s="19" t="s">
        <v>70</v>
      </c>
      <c r="O171" s="19">
        <v>6</v>
      </c>
      <c r="P171" s="19"/>
      <c r="Q171" s="19"/>
      <c r="R171" s="19"/>
      <c r="S171" s="19">
        <v>8</v>
      </c>
      <c r="T171" s="19"/>
      <c r="U171" s="19"/>
      <c r="V171" s="19"/>
      <c r="W171" s="19"/>
      <c r="X171" s="369"/>
      <c r="Y171" s="348">
        <v>10</v>
      </c>
      <c r="Z171" s="399"/>
      <c r="AA171" s="399"/>
      <c r="AB171" s="399"/>
      <c r="AC171" s="399"/>
      <c r="AD171" s="19" t="s">
        <v>593</v>
      </c>
      <c r="AE171" s="19" t="s">
        <v>594</v>
      </c>
      <c r="AF171" s="19"/>
      <c r="AG171" s="19"/>
      <c r="AH171" s="28"/>
      <c r="AI171" s="28"/>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6"/>
      <c r="BK171" s="146"/>
      <c r="BL171" s="146"/>
      <c r="BM171" s="146"/>
      <c r="BN171" s="146"/>
      <c r="BO171" s="146"/>
      <c r="BP171" s="146"/>
      <c r="BQ171" s="146"/>
      <c r="BR171" s="146"/>
      <c r="BS171" s="146"/>
      <c r="BT171" s="146"/>
      <c r="BU171" s="165"/>
      <c r="BV171" s="165"/>
      <c r="BW171" s="165"/>
      <c r="BX171" s="165"/>
      <c r="BY171" s="165"/>
      <c r="BZ171" s="165"/>
      <c r="CA171" s="165"/>
      <c r="CB171" s="172"/>
      <c r="CC171" s="172"/>
      <c r="CD171" s="165"/>
      <c r="CE171" s="165"/>
      <c r="CF171" s="165"/>
      <c r="CG171" s="165"/>
      <c r="CH171" s="380"/>
      <c r="CI171" s="380"/>
      <c r="CJ171" s="426"/>
      <c r="CK171" s="434"/>
      <c r="CL171" s="434"/>
      <c r="CM171" s="455"/>
      <c r="CN171" s="484"/>
      <c r="CO171" s="485"/>
      <c r="CP171" s="500"/>
      <c r="CQ171" s="380"/>
      <c r="CR171" s="380"/>
      <c r="CS171" s="380"/>
      <c r="CT171" s="426"/>
      <c r="CU171" s="426"/>
      <c r="CV171" s="426"/>
      <c r="CW171" s="426"/>
      <c r="CX171" s="426"/>
      <c r="CY171" s="426"/>
      <c r="CZ171" s="512"/>
      <c r="DA171" s="475"/>
      <c r="DB171" s="80"/>
      <c r="DE171" s="1"/>
      <c r="DI171" s="447"/>
    </row>
    <row r="172" spans="1:115" ht="58" hidden="1" x14ac:dyDescent="0.35">
      <c r="A172" s="391" t="s">
        <v>479</v>
      </c>
      <c r="B172" s="331" t="s">
        <v>595</v>
      </c>
      <c r="C172" s="18">
        <v>20230170</v>
      </c>
      <c r="D172" s="19" t="s">
        <v>596</v>
      </c>
      <c r="E172" s="19"/>
      <c r="F172" s="19"/>
      <c r="G172" s="19"/>
      <c r="H172" s="47"/>
      <c r="I172" s="19" t="s">
        <v>101</v>
      </c>
      <c r="J172" s="19" t="s">
        <v>68</v>
      </c>
      <c r="K172" s="44" t="s">
        <v>597</v>
      </c>
      <c r="L172" s="19"/>
      <c r="M172" s="19"/>
      <c r="N172" s="19" t="s">
        <v>70</v>
      </c>
      <c r="O172" s="18" t="s">
        <v>598</v>
      </c>
      <c r="P172" s="18"/>
      <c r="Q172" s="18"/>
      <c r="R172" s="18"/>
      <c r="S172" s="18" t="s">
        <v>98</v>
      </c>
      <c r="T172" s="19"/>
      <c r="U172" s="19"/>
      <c r="V172" s="19"/>
      <c r="W172" s="19"/>
      <c r="X172" s="369"/>
      <c r="Y172" s="352" t="s">
        <v>98</v>
      </c>
      <c r="Z172" s="399"/>
      <c r="AA172" s="399"/>
      <c r="AB172" s="399"/>
      <c r="AC172" s="399"/>
      <c r="AD172" s="19" t="s">
        <v>593</v>
      </c>
      <c r="AE172" s="19" t="s">
        <v>594</v>
      </c>
      <c r="AF172" s="19"/>
      <c r="AG172" s="19"/>
      <c r="AH172" s="28"/>
      <c r="AI172" s="28"/>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6"/>
      <c r="BK172" s="146"/>
      <c r="BL172" s="146"/>
      <c r="BM172" s="146"/>
      <c r="BN172" s="146"/>
      <c r="BO172" s="146"/>
      <c r="BP172" s="146"/>
      <c r="BQ172" s="146"/>
      <c r="BR172" s="146"/>
      <c r="BS172" s="146"/>
      <c r="BT172" s="146"/>
      <c r="BU172" s="165"/>
      <c r="BV172" s="165"/>
      <c r="BW172" s="165"/>
      <c r="BX172" s="165"/>
      <c r="BY172" s="165"/>
      <c r="BZ172" s="165"/>
      <c r="CA172" s="165"/>
      <c r="CB172" s="172"/>
      <c r="CC172" s="172"/>
      <c r="CD172" s="165"/>
      <c r="CE172" s="165"/>
      <c r="CF172" s="165"/>
      <c r="CG172" s="165"/>
      <c r="CH172" s="380"/>
      <c r="CI172" s="380"/>
      <c r="CJ172" s="426"/>
      <c r="CK172" s="434"/>
      <c r="CL172" s="434"/>
      <c r="CM172" s="455"/>
      <c r="CN172" s="484"/>
      <c r="CO172" s="485"/>
      <c r="CP172" s="500"/>
      <c r="CQ172" s="380"/>
      <c r="CR172" s="380"/>
      <c r="CS172" s="380"/>
      <c r="CT172" s="426"/>
      <c r="CU172" s="426"/>
      <c r="CV172" s="426"/>
      <c r="CW172" s="426"/>
      <c r="CX172" s="426"/>
      <c r="CY172" s="426"/>
      <c r="CZ172" s="512"/>
      <c r="DA172" s="475"/>
      <c r="DB172" s="80"/>
      <c r="DE172" s="1"/>
      <c r="DI172" s="447"/>
    </row>
    <row r="173" spans="1:115" ht="58" hidden="1" x14ac:dyDescent="0.35">
      <c r="A173" s="391" t="s">
        <v>479</v>
      </c>
      <c r="B173" s="331" t="s">
        <v>595</v>
      </c>
      <c r="C173" s="18">
        <v>20230171</v>
      </c>
      <c r="D173" s="19" t="s">
        <v>599</v>
      </c>
      <c r="E173" s="19"/>
      <c r="F173" s="19"/>
      <c r="G173" s="19"/>
      <c r="H173" s="47"/>
      <c r="I173" s="28" t="s">
        <v>75</v>
      </c>
      <c r="J173" s="19" t="s">
        <v>68</v>
      </c>
      <c r="K173" s="47">
        <v>3</v>
      </c>
      <c r="L173" s="19"/>
      <c r="M173" s="19"/>
      <c r="N173" s="19" t="s">
        <v>70</v>
      </c>
      <c r="O173" s="19">
        <v>4</v>
      </c>
      <c r="P173" s="19"/>
      <c r="Q173" s="19"/>
      <c r="R173" s="19"/>
      <c r="S173" s="19">
        <v>5</v>
      </c>
      <c r="T173" s="19"/>
      <c r="U173" s="19"/>
      <c r="V173" s="19"/>
      <c r="W173" s="19"/>
      <c r="X173" s="369"/>
      <c r="Y173" s="352">
        <v>6</v>
      </c>
      <c r="Z173" s="399"/>
      <c r="AA173" s="399"/>
      <c r="AB173" s="399"/>
      <c r="AC173" s="399"/>
      <c r="AD173" s="19" t="s">
        <v>593</v>
      </c>
      <c r="AE173" s="19" t="s">
        <v>594</v>
      </c>
      <c r="AF173" s="19"/>
      <c r="AG173" s="19"/>
      <c r="AH173" s="28"/>
      <c r="AI173" s="28"/>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6"/>
      <c r="BK173" s="146"/>
      <c r="BL173" s="146"/>
      <c r="BM173" s="146"/>
      <c r="BN173" s="146"/>
      <c r="BO173" s="146"/>
      <c r="BP173" s="146"/>
      <c r="BQ173" s="146"/>
      <c r="BR173" s="146"/>
      <c r="BS173" s="146"/>
      <c r="BT173" s="146"/>
      <c r="BU173" s="165"/>
      <c r="BV173" s="165"/>
      <c r="BW173" s="165"/>
      <c r="BX173" s="165"/>
      <c r="BY173" s="165"/>
      <c r="BZ173" s="165"/>
      <c r="CA173" s="165"/>
      <c r="CB173" s="172"/>
      <c r="CC173" s="172"/>
      <c r="CD173" s="165"/>
      <c r="CE173" s="165"/>
      <c r="CF173" s="165"/>
      <c r="CG173" s="165"/>
      <c r="CH173" s="380"/>
      <c r="CI173" s="380"/>
      <c r="CJ173" s="426"/>
      <c r="CK173" s="434"/>
      <c r="CL173" s="434"/>
      <c r="CM173" s="455"/>
      <c r="CN173" s="484"/>
      <c r="CO173" s="485"/>
      <c r="CP173" s="500"/>
      <c r="CQ173" s="380"/>
      <c r="CR173" s="380"/>
      <c r="CS173" s="380"/>
      <c r="CT173" s="426"/>
      <c r="CU173" s="426"/>
      <c r="CV173" s="426"/>
      <c r="CW173" s="426"/>
      <c r="CX173" s="426"/>
      <c r="CY173" s="426"/>
      <c r="CZ173" s="512"/>
      <c r="DA173" s="475"/>
      <c r="DB173" s="80"/>
      <c r="DE173" s="1"/>
      <c r="DI173" s="447"/>
    </row>
    <row r="174" spans="1:115" ht="87" hidden="1" x14ac:dyDescent="0.35">
      <c r="A174" s="391" t="s">
        <v>479</v>
      </c>
      <c r="B174" s="331" t="s">
        <v>595</v>
      </c>
      <c r="C174" s="18">
        <v>20230172</v>
      </c>
      <c r="D174" s="19" t="s">
        <v>600</v>
      </c>
      <c r="E174" s="19"/>
      <c r="F174" s="19"/>
      <c r="G174" s="19"/>
      <c r="H174" s="47"/>
      <c r="I174" s="30" t="s">
        <v>75</v>
      </c>
      <c r="J174" s="19" t="s">
        <v>68</v>
      </c>
      <c r="K174" s="48" t="s">
        <v>601</v>
      </c>
      <c r="L174" s="19"/>
      <c r="M174" s="19"/>
      <c r="N174" s="19" t="s">
        <v>70</v>
      </c>
      <c r="O174" s="21">
        <v>1</v>
      </c>
      <c r="P174" s="21"/>
      <c r="Q174" s="21"/>
      <c r="R174" s="21"/>
      <c r="S174" s="21">
        <v>2</v>
      </c>
      <c r="T174" s="19"/>
      <c r="U174" s="19"/>
      <c r="V174" s="19"/>
      <c r="W174" s="19"/>
      <c r="X174" s="369"/>
      <c r="Y174" s="350">
        <v>2</v>
      </c>
      <c r="Z174" s="399"/>
      <c r="AA174" s="399"/>
      <c r="AB174" s="399"/>
      <c r="AC174" s="399"/>
      <c r="AD174" s="21" t="s">
        <v>92</v>
      </c>
      <c r="AE174" s="21" t="s">
        <v>92</v>
      </c>
      <c r="AF174" s="19"/>
      <c r="AG174" s="19"/>
      <c r="AH174" s="28"/>
      <c r="AI174" s="28"/>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6"/>
      <c r="BK174" s="146"/>
      <c r="BL174" s="146"/>
      <c r="BM174" s="146"/>
      <c r="BN174" s="146"/>
      <c r="BO174" s="146"/>
      <c r="BP174" s="146"/>
      <c r="BQ174" s="146"/>
      <c r="BR174" s="146"/>
      <c r="BS174" s="146"/>
      <c r="BT174" s="146"/>
      <c r="BU174" s="165"/>
      <c r="BV174" s="165"/>
      <c r="BW174" s="165"/>
      <c r="BX174" s="165"/>
      <c r="BY174" s="165"/>
      <c r="BZ174" s="165"/>
      <c r="CA174" s="165"/>
      <c r="CB174" s="172"/>
      <c r="CC174" s="172"/>
      <c r="CD174" s="165"/>
      <c r="CE174" s="165"/>
      <c r="CF174" s="165"/>
      <c r="CG174" s="165"/>
      <c r="CH174" s="380"/>
      <c r="CI174" s="380"/>
      <c r="CJ174" s="426"/>
      <c r="CK174" s="434"/>
      <c r="CL174" s="434"/>
      <c r="CM174" s="455"/>
      <c r="CN174" s="484"/>
      <c r="CO174" s="485"/>
      <c r="CP174" s="500"/>
      <c r="CQ174" s="380"/>
      <c r="CR174" s="380"/>
      <c r="CS174" s="380"/>
      <c r="CT174" s="426"/>
      <c r="CU174" s="426"/>
      <c r="CV174" s="426"/>
      <c r="CW174" s="426"/>
      <c r="CX174" s="426"/>
      <c r="CY174" s="426"/>
      <c r="CZ174" s="512"/>
      <c r="DA174" s="475"/>
      <c r="DB174" s="80"/>
      <c r="DE174" s="1"/>
      <c r="DI174" s="447"/>
    </row>
    <row r="175" spans="1:115" ht="58" hidden="1" x14ac:dyDescent="0.35">
      <c r="A175" s="391" t="s">
        <v>479</v>
      </c>
      <c r="B175" s="331" t="s">
        <v>595</v>
      </c>
      <c r="C175" s="18">
        <v>20230173</v>
      </c>
      <c r="D175" s="19" t="s">
        <v>602</v>
      </c>
      <c r="E175" s="19"/>
      <c r="F175" s="19"/>
      <c r="G175" s="19"/>
      <c r="H175" s="47"/>
      <c r="I175" s="19" t="s">
        <v>75</v>
      </c>
      <c r="J175" s="19" t="s">
        <v>68</v>
      </c>
      <c r="K175" s="44" t="s">
        <v>603</v>
      </c>
      <c r="L175" s="19"/>
      <c r="M175" s="19"/>
      <c r="N175" s="19" t="s">
        <v>70</v>
      </c>
      <c r="O175" s="18">
        <v>5</v>
      </c>
      <c r="P175" s="18"/>
      <c r="Q175" s="18"/>
      <c r="R175" s="18"/>
      <c r="S175" s="18">
        <v>5</v>
      </c>
      <c r="T175" s="19"/>
      <c r="U175" s="19"/>
      <c r="V175" s="19"/>
      <c r="W175" s="19"/>
      <c r="X175" s="369"/>
      <c r="Y175" s="352">
        <v>5</v>
      </c>
      <c r="Z175" s="399"/>
      <c r="AA175" s="399"/>
      <c r="AB175" s="399"/>
      <c r="AC175" s="399"/>
      <c r="AD175" s="18" t="s">
        <v>95</v>
      </c>
      <c r="AE175" s="19" t="s">
        <v>482</v>
      </c>
      <c r="AF175" s="19"/>
      <c r="AG175" s="19"/>
      <c r="AH175" s="28"/>
      <c r="AI175" s="28"/>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6"/>
      <c r="BK175" s="146"/>
      <c r="BL175" s="146"/>
      <c r="BM175" s="146"/>
      <c r="BN175" s="146"/>
      <c r="BO175" s="146"/>
      <c r="BP175" s="146"/>
      <c r="BQ175" s="146"/>
      <c r="BR175" s="146"/>
      <c r="BS175" s="146"/>
      <c r="BT175" s="146"/>
      <c r="BU175" s="165"/>
      <c r="BV175" s="165"/>
      <c r="BW175" s="165"/>
      <c r="BX175" s="165"/>
      <c r="BY175" s="165"/>
      <c r="BZ175" s="165"/>
      <c r="CA175" s="165"/>
      <c r="CB175" s="172"/>
      <c r="CC175" s="172"/>
      <c r="CD175" s="165"/>
      <c r="CE175" s="165"/>
      <c r="CF175" s="165"/>
      <c r="CG175" s="165"/>
      <c r="CH175" s="380"/>
      <c r="CI175" s="380"/>
      <c r="CJ175" s="426"/>
      <c r="CK175" s="434"/>
      <c r="CL175" s="434"/>
      <c r="CM175" s="455"/>
      <c r="CN175" s="484"/>
      <c r="CO175" s="485"/>
      <c r="CP175" s="500"/>
      <c r="CQ175" s="380"/>
      <c r="CR175" s="380"/>
      <c r="CS175" s="380"/>
      <c r="CT175" s="426"/>
      <c r="CU175" s="426"/>
      <c r="CV175" s="426"/>
      <c r="CW175" s="426"/>
      <c r="CX175" s="426"/>
      <c r="CY175" s="426"/>
      <c r="CZ175" s="512"/>
      <c r="DA175" s="475"/>
      <c r="DB175" s="80"/>
      <c r="DE175" s="1"/>
      <c r="DI175" s="447"/>
    </row>
    <row r="176" spans="1:115" ht="145" hidden="1" x14ac:dyDescent="0.35">
      <c r="A176" s="391" t="s">
        <v>479</v>
      </c>
      <c r="B176" s="19" t="s">
        <v>560</v>
      </c>
      <c r="C176" s="18">
        <v>20230174</v>
      </c>
      <c r="D176" s="18" t="s">
        <v>561</v>
      </c>
      <c r="E176" s="19"/>
      <c r="F176" s="19"/>
      <c r="G176" s="19"/>
      <c r="H176" s="47"/>
      <c r="I176" s="19" t="s">
        <v>67</v>
      </c>
      <c r="J176" s="19" t="s">
        <v>68</v>
      </c>
      <c r="K176" s="44">
        <v>0</v>
      </c>
      <c r="L176" s="19"/>
      <c r="M176" s="19"/>
      <c r="N176" s="19" t="s">
        <v>70</v>
      </c>
      <c r="O176" s="18">
        <v>10</v>
      </c>
      <c r="P176" s="18"/>
      <c r="Q176" s="18"/>
      <c r="R176" s="18"/>
      <c r="S176" s="18">
        <v>30</v>
      </c>
      <c r="T176" s="19"/>
      <c r="U176" s="19"/>
      <c r="V176" s="19"/>
      <c r="W176" s="19"/>
      <c r="X176" s="369"/>
      <c r="Y176" s="352">
        <v>40</v>
      </c>
      <c r="Z176" s="399"/>
      <c r="AA176" s="399"/>
      <c r="AB176" s="399"/>
      <c r="AC176" s="399"/>
      <c r="AD176" s="18" t="s">
        <v>95</v>
      </c>
      <c r="AE176" s="18" t="s">
        <v>563</v>
      </c>
      <c r="AF176" s="19"/>
      <c r="AG176" s="19"/>
      <c r="AH176" s="28"/>
      <c r="AI176" s="28"/>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6"/>
      <c r="BK176" s="146"/>
      <c r="BL176" s="146"/>
      <c r="BM176" s="146"/>
      <c r="BN176" s="146"/>
      <c r="BO176" s="146"/>
      <c r="BP176" s="146"/>
      <c r="BQ176" s="146"/>
      <c r="BR176" s="146"/>
      <c r="BS176" s="146"/>
      <c r="BT176" s="146"/>
      <c r="BU176" s="165"/>
      <c r="BV176" s="165"/>
      <c r="BW176" s="165"/>
      <c r="BX176" s="165"/>
      <c r="BY176" s="165"/>
      <c r="BZ176" s="165"/>
      <c r="CA176" s="165"/>
      <c r="CB176" s="172"/>
      <c r="CC176" s="172"/>
      <c r="CD176" s="165"/>
      <c r="CE176" s="165"/>
      <c r="CF176" s="165"/>
      <c r="CG176" s="165"/>
      <c r="CH176" s="380"/>
      <c r="CI176" s="380"/>
      <c r="CJ176" s="426"/>
      <c r="CK176" s="434"/>
      <c r="CL176" s="434"/>
      <c r="CM176" s="455"/>
      <c r="CN176" s="484"/>
      <c r="CO176" s="485"/>
      <c r="CP176" s="500"/>
      <c r="CQ176" s="380"/>
      <c r="CR176" s="380"/>
      <c r="CS176" s="380"/>
      <c r="CT176" s="426"/>
      <c r="CU176" s="426"/>
      <c r="CV176" s="426"/>
      <c r="CW176" s="426"/>
      <c r="CX176" s="426"/>
      <c r="CY176" s="426"/>
      <c r="CZ176" s="512"/>
      <c r="DA176" s="475"/>
      <c r="DB176" s="80"/>
      <c r="DE176" s="1"/>
      <c r="DI176" s="447"/>
    </row>
    <row r="177" spans="1:117" ht="174" hidden="1" x14ac:dyDescent="0.35">
      <c r="A177" s="391" t="s">
        <v>479</v>
      </c>
      <c r="B177" s="19" t="s">
        <v>564</v>
      </c>
      <c r="C177" s="18">
        <v>20230175</v>
      </c>
      <c r="D177" s="18" t="s">
        <v>565</v>
      </c>
      <c r="E177" s="19"/>
      <c r="F177" s="19"/>
      <c r="G177" s="19"/>
      <c r="H177" s="47"/>
      <c r="I177" s="19" t="s">
        <v>67</v>
      </c>
      <c r="J177" s="19" t="s">
        <v>68</v>
      </c>
      <c r="K177" s="44">
        <v>0</v>
      </c>
      <c r="L177" s="19"/>
      <c r="M177" s="19"/>
      <c r="N177" s="19" t="s">
        <v>70</v>
      </c>
      <c r="O177" s="18">
        <v>10</v>
      </c>
      <c r="P177" s="18"/>
      <c r="Q177" s="18"/>
      <c r="R177" s="18"/>
      <c r="S177" s="18">
        <v>30</v>
      </c>
      <c r="T177" s="19"/>
      <c r="U177" s="19"/>
      <c r="V177" s="19"/>
      <c r="W177" s="19"/>
      <c r="X177" s="369"/>
      <c r="Y177" s="352">
        <v>40</v>
      </c>
      <c r="Z177" s="399"/>
      <c r="AA177" s="399"/>
      <c r="AB177" s="399"/>
      <c r="AC177" s="399"/>
      <c r="AD177" s="18" t="s">
        <v>95</v>
      </c>
      <c r="AE177" s="18" t="s">
        <v>563</v>
      </c>
      <c r="AF177" s="19"/>
      <c r="AG177" s="19"/>
      <c r="AH177" s="28"/>
      <c r="AI177" s="28"/>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6"/>
      <c r="BK177" s="146"/>
      <c r="BL177" s="146"/>
      <c r="BM177" s="146"/>
      <c r="BN177" s="146"/>
      <c r="BO177" s="146"/>
      <c r="BP177" s="146"/>
      <c r="BQ177" s="146"/>
      <c r="BR177" s="146"/>
      <c r="BS177" s="146"/>
      <c r="BT177" s="146"/>
      <c r="BU177" s="165"/>
      <c r="BV177" s="165"/>
      <c r="BW177" s="165"/>
      <c r="BX177" s="165"/>
      <c r="BY177" s="165"/>
      <c r="BZ177" s="165"/>
      <c r="CA177" s="165"/>
      <c r="CB177" s="172"/>
      <c r="CC177" s="172"/>
      <c r="CD177" s="165"/>
      <c r="CE177" s="165"/>
      <c r="CF177" s="165"/>
      <c r="CG177" s="165"/>
      <c r="CH177" s="380"/>
      <c r="CI177" s="380"/>
      <c r="CJ177" s="426"/>
      <c r="CK177" s="434"/>
      <c r="CL177" s="434"/>
      <c r="CM177" s="455"/>
      <c r="CN177" s="484"/>
      <c r="CO177" s="485"/>
      <c r="CP177" s="500"/>
      <c r="CQ177" s="380"/>
      <c r="CR177" s="380"/>
      <c r="CS177" s="380"/>
      <c r="CT177" s="426"/>
      <c r="CU177" s="426"/>
      <c r="CV177" s="426"/>
      <c r="CW177" s="426"/>
      <c r="CX177" s="426"/>
      <c r="CY177" s="426"/>
      <c r="CZ177" s="512"/>
      <c r="DA177" s="475"/>
      <c r="DB177" s="80"/>
      <c r="DE177" s="1"/>
      <c r="DI177" s="447"/>
    </row>
    <row r="178" spans="1:117" ht="130.5" hidden="1" x14ac:dyDescent="0.35">
      <c r="A178" s="391" t="s">
        <v>479</v>
      </c>
      <c r="B178" s="19" t="s">
        <v>566</v>
      </c>
      <c r="C178" s="18">
        <v>20230176</v>
      </c>
      <c r="D178" s="18" t="s">
        <v>604</v>
      </c>
      <c r="E178" s="19"/>
      <c r="F178" s="19"/>
      <c r="G178" s="19"/>
      <c r="H178" s="47"/>
      <c r="I178" s="19" t="s">
        <v>67</v>
      </c>
      <c r="J178" s="19" t="s">
        <v>68</v>
      </c>
      <c r="K178" s="44">
        <v>0</v>
      </c>
      <c r="L178" s="19"/>
      <c r="M178" s="19"/>
      <c r="N178" s="19" t="s">
        <v>70</v>
      </c>
      <c r="O178" s="18">
        <v>10</v>
      </c>
      <c r="P178" s="18"/>
      <c r="Q178" s="18"/>
      <c r="R178" s="18"/>
      <c r="S178" s="18">
        <v>30</v>
      </c>
      <c r="T178" s="19"/>
      <c r="U178" s="19"/>
      <c r="V178" s="19"/>
      <c r="W178" s="19"/>
      <c r="X178" s="369"/>
      <c r="Y178" s="352">
        <v>40</v>
      </c>
      <c r="Z178" s="399"/>
      <c r="AA178" s="399"/>
      <c r="AB178" s="399"/>
      <c r="AC178" s="399"/>
      <c r="AD178" s="18" t="s">
        <v>95</v>
      </c>
      <c r="AE178" s="18" t="s">
        <v>563</v>
      </c>
      <c r="AF178" s="19"/>
      <c r="AG178" s="19"/>
      <c r="AH178" s="28"/>
      <c r="AI178" s="28"/>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6"/>
      <c r="BK178" s="146"/>
      <c r="BL178" s="146"/>
      <c r="BM178" s="146"/>
      <c r="BN178" s="146"/>
      <c r="BO178" s="146"/>
      <c r="BP178" s="146"/>
      <c r="BQ178" s="146"/>
      <c r="BR178" s="146"/>
      <c r="BS178" s="146"/>
      <c r="BT178" s="146"/>
      <c r="BU178" s="165"/>
      <c r="BV178" s="165"/>
      <c r="BW178" s="165"/>
      <c r="BX178" s="165"/>
      <c r="BY178" s="165"/>
      <c r="BZ178" s="165"/>
      <c r="CA178" s="165"/>
      <c r="CB178" s="172"/>
      <c r="CC178" s="172"/>
      <c r="CD178" s="165"/>
      <c r="CE178" s="165"/>
      <c r="CF178" s="165"/>
      <c r="CG178" s="165"/>
      <c r="CH178" s="380"/>
      <c r="CI178" s="380"/>
      <c r="CJ178" s="426"/>
      <c r="CK178" s="434"/>
      <c r="CL178" s="434"/>
      <c r="CM178" s="455"/>
      <c r="CN178" s="484"/>
      <c r="CO178" s="485"/>
      <c r="CP178" s="500"/>
      <c r="CQ178" s="380"/>
      <c r="CR178" s="380"/>
      <c r="CS178" s="380"/>
      <c r="CT178" s="426"/>
      <c r="CU178" s="426"/>
      <c r="CV178" s="426"/>
      <c r="CW178" s="426"/>
      <c r="CX178" s="426"/>
      <c r="CY178" s="426"/>
      <c r="CZ178" s="512"/>
      <c r="DA178" s="475"/>
      <c r="DB178" s="80"/>
      <c r="DE178" s="1"/>
      <c r="DI178" s="447"/>
    </row>
    <row r="179" spans="1:117" ht="159.5" hidden="1" x14ac:dyDescent="0.35">
      <c r="A179" s="391" t="s">
        <v>479</v>
      </c>
      <c r="B179" s="19" t="s">
        <v>605</v>
      </c>
      <c r="C179" s="18">
        <v>20230177</v>
      </c>
      <c r="D179" s="18" t="s">
        <v>606</v>
      </c>
      <c r="E179" s="19"/>
      <c r="F179" s="19"/>
      <c r="G179" s="19"/>
      <c r="H179" s="47"/>
      <c r="I179" s="19" t="s">
        <v>67</v>
      </c>
      <c r="J179" s="19" t="s">
        <v>68</v>
      </c>
      <c r="K179" s="44" t="s">
        <v>98</v>
      </c>
      <c r="L179" s="19"/>
      <c r="M179" s="19"/>
      <c r="N179" s="19" t="s">
        <v>70</v>
      </c>
      <c r="O179" s="18" t="s">
        <v>98</v>
      </c>
      <c r="P179" s="18"/>
      <c r="Q179" s="18"/>
      <c r="R179" s="18"/>
      <c r="S179" s="18" t="s">
        <v>98</v>
      </c>
      <c r="T179" s="19"/>
      <c r="U179" s="19"/>
      <c r="V179" s="19"/>
      <c r="W179" s="19"/>
      <c r="X179" s="369"/>
      <c r="Y179" s="352" t="s">
        <v>98</v>
      </c>
      <c r="Z179" s="399"/>
      <c r="AA179" s="399"/>
      <c r="AB179" s="399"/>
      <c r="AC179" s="399"/>
      <c r="AD179" s="18" t="s">
        <v>95</v>
      </c>
      <c r="AE179" s="18" t="s">
        <v>607</v>
      </c>
      <c r="AF179" s="19"/>
      <c r="AG179" s="19"/>
      <c r="AH179" s="28"/>
      <c r="AI179" s="28"/>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6"/>
      <c r="BK179" s="146"/>
      <c r="BL179" s="146"/>
      <c r="BM179" s="146"/>
      <c r="BN179" s="146"/>
      <c r="BO179" s="146"/>
      <c r="BP179" s="146"/>
      <c r="BQ179" s="146"/>
      <c r="BR179" s="146"/>
      <c r="BS179" s="146"/>
      <c r="BT179" s="146"/>
      <c r="BU179" s="165"/>
      <c r="BV179" s="165"/>
      <c r="BW179" s="165"/>
      <c r="BX179" s="165"/>
      <c r="BY179" s="165"/>
      <c r="BZ179" s="165"/>
      <c r="CA179" s="165"/>
      <c r="CB179" s="172"/>
      <c r="CC179" s="172"/>
      <c r="CD179" s="165"/>
      <c r="CE179" s="165"/>
      <c r="CF179" s="165"/>
      <c r="CG179" s="165"/>
      <c r="CH179" s="380"/>
      <c r="CI179" s="380"/>
      <c r="CJ179" s="426"/>
      <c r="CK179" s="434"/>
      <c r="CL179" s="434"/>
      <c r="CM179" s="455"/>
      <c r="CN179" s="484"/>
      <c r="CO179" s="485"/>
      <c r="CP179" s="500"/>
      <c r="CQ179" s="380"/>
      <c r="CR179" s="380"/>
      <c r="CS179" s="380"/>
      <c r="CT179" s="426"/>
      <c r="CU179" s="426"/>
      <c r="CV179" s="426"/>
      <c r="CW179" s="426"/>
      <c r="CX179" s="426"/>
      <c r="CY179" s="426"/>
      <c r="CZ179" s="512"/>
      <c r="DA179" s="475"/>
      <c r="DB179" s="80"/>
      <c r="DE179" s="1"/>
      <c r="DI179" s="447"/>
    </row>
    <row r="180" spans="1:117" ht="6" hidden="1" customHeight="1" thickBot="1" x14ac:dyDescent="0.4">
      <c r="A180" s="392"/>
      <c r="B180" s="393"/>
      <c r="C180" s="394"/>
      <c r="D180" s="394"/>
      <c r="E180" s="194"/>
      <c r="F180" s="194"/>
      <c r="G180" s="194"/>
      <c r="H180" s="212"/>
      <c r="I180" s="194"/>
      <c r="J180" s="194"/>
      <c r="K180" s="212"/>
      <c r="L180" s="194"/>
      <c r="M180" s="194"/>
      <c r="N180" s="194"/>
      <c r="O180" s="194"/>
      <c r="P180" s="194"/>
      <c r="Q180" s="194"/>
      <c r="R180" s="194"/>
      <c r="S180" s="194"/>
      <c r="T180" s="194"/>
      <c r="U180" s="194"/>
      <c r="V180" s="194"/>
      <c r="W180" s="194"/>
      <c r="X180" s="370"/>
      <c r="Y180" s="356"/>
      <c r="Z180" s="401"/>
      <c r="AA180" s="401"/>
      <c r="AB180" s="401"/>
      <c r="AC180" s="401"/>
      <c r="AD180" s="194"/>
      <c r="AE180" s="194"/>
      <c r="AF180" s="194"/>
      <c r="AG180" s="194"/>
      <c r="AH180" s="232"/>
      <c r="AI180" s="232"/>
      <c r="AJ180" s="232"/>
      <c r="AK180" s="232"/>
      <c r="AL180" s="232"/>
      <c r="AM180" s="232"/>
      <c r="AN180" s="232"/>
      <c r="AO180" s="232"/>
      <c r="AP180" s="232"/>
      <c r="AQ180" s="232"/>
      <c r="AR180" s="232"/>
      <c r="AS180" s="232"/>
      <c r="AT180" s="232"/>
      <c r="AU180" s="232"/>
      <c r="AV180" s="232"/>
      <c r="AW180" s="232"/>
      <c r="AX180" s="232"/>
      <c r="AY180" s="232"/>
      <c r="AZ180" s="232"/>
      <c r="BA180" s="232"/>
      <c r="BB180" s="232"/>
      <c r="BC180" s="232"/>
      <c r="BD180" s="232"/>
      <c r="BE180" s="232"/>
      <c r="BF180" s="232"/>
      <c r="BG180" s="232"/>
      <c r="BH180" s="232"/>
      <c r="BI180" s="232"/>
      <c r="BJ180" s="167"/>
      <c r="BK180" s="167"/>
      <c r="BL180" s="167"/>
      <c r="BM180" s="167"/>
      <c r="BN180" s="167"/>
      <c r="BO180" s="167"/>
      <c r="BP180" s="167"/>
      <c r="BQ180" s="167"/>
      <c r="BR180" s="167"/>
      <c r="BS180" s="167"/>
      <c r="BT180" s="167"/>
      <c r="BU180" s="168"/>
      <c r="BV180" s="168"/>
      <c r="BW180" s="168"/>
      <c r="BX180" s="168"/>
      <c r="BY180" s="168"/>
      <c r="BZ180" s="168"/>
      <c r="CA180" s="168"/>
      <c r="CB180" s="175"/>
      <c r="CC180" s="175"/>
      <c r="CD180" s="168"/>
      <c r="CE180" s="168"/>
      <c r="CF180" s="168"/>
      <c r="CG180" s="168"/>
      <c r="CH180" s="381"/>
      <c r="CI180" s="381"/>
      <c r="CJ180" s="428"/>
      <c r="CK180" s="435"/>
      <c r="CL180" s="435"/>
      <c r="CM180" s="456"/>
      <c r="CN180" s="484"/>
      <c r="CO180" s="485"/>
      <c r="CP180" s="502"/>
      <c r="CQ180" s="380"/>
      <c r="CR180" s="380"/>
      <c r="CS180" s="380"/>
      <c r="CT180" s="426"/>
      <c r="CU180" s="426"/>
      <c r="CV180" s="426"/>
      <c r="CW180" s="426"/>
      <c r="CX180" s="426"/>
      <c r="CY180" s="426"/>
      <c r="CZ180" s="512"/>
      <c r="DA180" s="475"/>
      <c r="DB180" s="80"/>
      <c r="DE180" s="1"/>
      <c r="DI180" s="447"/>
    </row>
    <row r="181" spans="1:117" s="4" customFormat="1" ht="3.75" hidden="1" customHeight="1" thickBot="1" x14ac:dyDescent="0.4">
      <c r="A181" s="186" t="s">
        <v>608</v>
      </c>
      <c r="B181" s="187" t="s">
        <v>609</v>
      </c>
      <c r="C181" s="188"/>
      <c r="D181" s="187" t="s">
        <v>610</v>
      </c>
      <c r="E181" s="195"/>
      <c r="F181" s="196" t="s">
        <v>611</v>
      </c>
      <c r="G181" s="196" t="s">
        <v>227</v>
      </c>
      <c r="H181" s="213" t="s">
        <v>389</v>
      </c>
      <c r="I181" s="197" t="s">
        <v>67</v>
      </c>
      <c r="J181" s="196" t="s">
        <v>299</v>
      </c>
      <c r="K181" s="213" t="s">
        <v>227</v>
      </c>
      <c r="L181" s="196" t="s">
        <v>227</v>
      </c>
      <c r="M181" s="214" t="s">
        <v>227</v>
      </c>
      <c r="N181" s="196" t="s">
        <v>70</v>
      </c>
      <c r="O181" s="215">
        <v>0.3</v>
      </c>
      <c r="P181" s="216"/>
      <c r="Q181" s="216"/>
      <c r="R181" s="216"/>
      <c r="S181" s="215">
        <v>0.3</v>
      </c>
      <c r="T181" s="213"/>
      <c r="U181" s="213"/>
      <c r="V181" s="213"/>
      <c r="W181" s="216">
        <v>0.3</v>
      </c>
      <c r="X181" s="374"/>
      <c r="Y181" s="360">
        <v>0.4</v>
      </c>
      <c r="Z181" s="402"/>
      <c r="AA181" s="402"/>
      <c r="AB181" s="402"/>
      <c r="AC181" s="402"/>
      <c r="AD181" s="196"/>
      <c r="AE181" s="196"/>
      <c r="AF181" s="230" t="s">
        <v>612</v>
      </c>
      <c r="AG181" s="230"/>
      <c r="AH181" s="233" t="s">
        <v>613</v>
      </c>
      <c r="AI181" s="234"/>
      <c r="AJ181" s="233" t="s">
        <v>614</v>
      </c>
      <c r="AK181" s="234"/>
      <c r="AL181" s="233" t="s">
        <v>615</v>
      </c>
      <c r="AM181" s="234"/>
      <c r="AN181" s="233" t="s">
        <v>616</v>
      </c>
      <c r="AO181" s="234"/>
      <c r="AP181" s="233" t="s">
        <v>617</v>
      </c>
      <c r="AQ181" s="234"/>
      <c r="AR181" s="233" t="s">
        <v>618</v>
      </c>
      <c r="AS181" s="234"/>
      <c r="AT181" s="233" t="s">
        <v>619</v>
      </c>
      <c r="AU181" s="234"/>
      <c r="AV181" s="233" t="s">
        <v>620</v>
      </c>
      <c r="AW181" s="234"/>
      <c r="AX181" s="233" t="s">
        <v>621</v>
      </c>
      <c r="AY181" s="234">
        <v>0</v>
      </c>
      <c r="AZ181" s="233" t="s">
        <v>622</v>
      </c>
      <c r="BA181" s="250">
        <v>0</v>
      </c>
      <c r="BB181" s="233" t="s">
        <v>623</v>
      </c>
      <c r="BC181" s="251">
        <v>0</v>
      </c>
      <c r="BD181" s="233" t="s">
        <v>624</v>
      </c>
      <c r="BE181" s="252">
        <v>0.3</v>
      </c>
      <c r="BF181" s="252">
        <v>0.3</v>
      </c>
      <c r="BG181" s="253">
        <f>BF181/O181</f>
        <v>1</v>
      </c>
      <c r="BH181" s="251" t="s">
        <v>227</v>
      </c>
      <c r="BI181" s="267"/>
      <c r="BJ181" s="233" t="s">
        <v>625</v>
      </c>
      <c r="BK181" s="252">
        <v>0</v>
      </c>
      <c r="BL181" s="233" t="s">
        <v>626</v>
      </c>
      <c r="BM181" s="252">
        <v>0</v>
      </c>
      <c r="BN181" s="268" t="s">
        <v>627</v>
      </c>
      <c r="BO181" s="252">
        <v>0</v>
      </c>
      <c r="BP181" s="233" t="s">
        <v>628</v>
      </c>
      <c r="BQ181" s="252">
        <v>0</v>
      </c>
      <c r="BR181" s="233" t="s">
        <v>629</v>
      </c>
      <c r="BS181" s="252">
        <v>0</v>
      </c>
      <c r="BT181" s="292" t="s">
        <v>630</v>
      </c>
      <c r="BU181" s="252">
        <v>0</v>
      </c>
      <c r="BV181" s="293" t="s">
        <v>631</v>
      </c>
      <c r="BW181" s="252">
        <v>0</v>
      </c>
      <c r="BX181" s="226" t="s">
        <v>632</v>
      </c>
      <c r="BY181" s="300"/>
      <c r="BZ181" s="300"/>
      <c r="CA181" s="300"/>
      <c r="CB181" s="301"/>
      <c r="CC181" s="301"/>
      <c r="CD181" s="300"/>
      <c r="CE181" s="300"/>
      <c r="CF181" s="300"/>
      <c r="CG181" s="300"/>
      <c r="CH181" s="383"/>
      <c r="CI181" s="383"/>
      <c r="CJ181" s="430"/>
      <c r="CK181" s="437"/>
      <c r="CL181" s="437"/>
      <c r="CM181" s="458"/>
      <c r="CN181" s="473"/>
      <c r="CO181" s="474"/>
      <c r="CP181" s="503"/>
      <c r="CQ181" s="417"/>
      <c r="CR181" s="417"/>
      <c r="CS181" s="417"/>
      <c r="CT181" s="433"/>
      <c r="CU181" s="433"/>
      <c r="CV181" s="433"/>
      <c r="CW181" s="433"/>
      <c r="CX181" s="433"/>
      <c r="CY181" s="433"/>
      <c r="CZ181" s="515"/>
      <c r="DA181" s="479"/>
      <c r="DB181" s="459"/>
      <c r="DC181" s="325" t="s">
        <v>224</v>
      </c>
      <c r="DE181" s="1"/>
      <c r="DF181" s="451"/>
      <c r="DG181" s="527"/>
      <c r="DH181" s="527"/>
      <c r="DI181" s="447"/>
      <c r="DJ181" s="451"/>
      <c r="DK181" s="451"/>
    </row>
    <row r="182" spans="1:117" ht="136.5" customHeight="1" thickBot="1" x14ac:dyDescent="0.4">
      <c r="A182" s="113" t="s">
        <v>633</v>
      </c>
      <c r="B182" s="114" t="s">
        <v>634</v>
      </c>
      <c r="C182" s="115"/>
      <c r="D182" s="114" t="s">
        <v>635</v>
      </c>
      <c r="E182" s="24"/>
      <c r="F182" s="25" t="s">
        <v>636</v>
      </c>
      <c r="G182" s="25" t="s">
        <v>227</v>
      </c>
      <c r="H182" s="122" t="s">
        <v>389</v>
      </c>
      <c r="I182" s="119" t="s">
        <v>67</v>
      </c>
      <c r="J182" s="25" t="s">
        <v>299</v>
      </c>
      <c r="K182" s="122" t="s">
        <v>227</v>
      </c>
      <c r="L182" s="25" t="s">
        <v>227</v>
      </c>
      <c r="M182" s="124" t="s">
        <v>227</v>
      </c>
      <c r="N182" s="25" t="s">
        <v>70</v>
      </c>
      <c r="O182" s="131">
        <v>0.1</v>
      </c>
      <c r="P182" s="132"/>
      <c r="Q182" s="132"/>
      <c r="R182" s="132"/>
      <c r="S182" s="131">
        <v>0.3</v>
      </c>
      <c r="T182" s="137"/>
      <c r="U182" s="137"/>
      <c r="V182" s="137"/>
      <c r="W182" s="137"/>
      <c r="X182" s="365">
        <v>0.3</v>
      </c>
      <c r="Y182" s="359">
        <v>0.3</v>
      </c>
      <c r="Z182" s="460">
        <v>5.8000000000000003E-2</v>
      </c>
      <c r="AA182" s="460">
        <v>0.108</v>
      </c>
      <c r="AB182" s="460">
        <v>0.123</v>
      </c>
      <c r="AC182" s="403">
        <v>0.3</v>
      </c>
      <c r="AD182" s="25"/>
      <c r="AE182" s="25"/>
      <c r="AF182" s="27" t="s">
        <v>637</v>
      </c>
      <c r="AG182" s="27"/>
      <c r="AH182" s="141" t="s">
        <v>638</v>
      </c>
      <c r="AI182" s="235"/>
      <c r="AJ182" s="141" t="s">
        <v>639</v>
      </c>
      <c r="AK182" s="235"/>
      <c r="AL182" s="141" t="s">
        <v>640</v>
      </c>
      <c r="AM182" s="235"/>
      <c r="AN182" s="141" t="s">
        <v>641</v>
      </c>
      <c r="AO182" s="235"/>
      <c r="AP182" s="141" t="s">
        <v>642</v>
      </c>
      <c r="AQ182" s="235"/>
      <c r="AR182" s="141" t="s">
        <v>643</v>
      </c>
      <c r="AS182" s="235"/>
      <c r="AT182" s="141" t="s">
        <v>644</v>
      </c>
      <c r="AU182" s="235"/>
      <c r="AV182" s="245" t="s">
        <v>645</v>
      </c>
      <c r="AW182" s="235"/>
      <c r="AX182" s="141" t="s">
        <v>646</v>
      </c>
      <c r="AY182" s="143">
        <v>0</v>
      </c>
      <c r="AZ182" s="147" t="s">
        <v>647</v>
      </c>
      <c r="BA182" s="148">
        <v>0</v>
      </c>
      <c r="BB182" s="254" t="s">
        <v>648</v>
      </c>
      <c r="BC182" s="152">
        <v>0</v>
      </c>
      <c r="BD182" s="141" t="s">
        <v>649</v>
      </c>
      <c r="BE182" s="255">
        <v>0.1</v>
      </c>
      <c r="BF182" s="256">
        <v>0.1</v>
      </c>
      <c r="BG182" s="151">
        <f>BF182/O182</f>
        <v>1</v>
      </c>
      <c r="BH182" s="150" t="s">
        <v>227</v>
      </c>
      <c r="BI182" s="144"/>
      <c r="BJ182" s="141" t="s">
        <v>650</v>
      </c>
      <c r="BK182" s="255">
        <v>0</v>
      </c>
      <c r="BL182" s="147" t="s">
        <v>651</v>
      </c>
      <c r="BM182" s="269">
        <v>0</v>
      </c>
      <c r="BN182" s="270" t="s">
        <v>652</v>
      </c>
      <c r="BO182" s="271">
        <v>0.113</v>
      </c>
      <c r="BP182" s="141" t="s">
        <v>653</v>
      </c>
      <c r="BQ182" s="294">
        <v>0.185</v>
      </c>
      <c r="BR182" s="141" t="s">
        <v>654</v>
      </c>
      <c r="BS182" s="294">
        <v>0.185</v>
      </c>
      <c r="BT182" s="295" t="s">
        <v>655</v>
      </c>
      <c r="BU182" s="294">
        <v>0.505</v>
      </c>
      <c r="BV182" s="296" t="s">
        <v>656</v>
      </c>
      <c r="BW182" s="294">
        <v>0.1575</v>
      </c>
      <c r="BX182" s="161" t="s">
        <v>657</v>
      </c>
      <c r="BY182" s="302">
        <v>0.17199999999999999</v>
      </c>
      <c r="BZ182" s="161" t="s">
        <v>658</v>
      </c>
      <c r="CA182" s="302">
        <v>0.17899999999999999</v>
      </c>
      <c r="CB182" s="303" t="s">
        <v>659</v>
      </c>
      <c r="CC182" s="304">
        <v>0.19500000000000001</v>
      </c>
      <c r="CD182" s="174" t="s">
        <v>660</v>
      </c>
      <c r="CE182" s="305">
        <v>0.26250000000000001</v>
      </c>
      <c r="CF182" s="335" t="s">
        <v>785</v>
      </c>
      <c r="CG182" s="343">
        <v>0.3</v>
      </c>
      <c r="CH182" s="419" t="s">
        <v>800</v>
      </c>
      <c r="CI182" s="420">
        <v>0</v>
      </c>
      <c r="CJ182" s="442" t="s">
        <v>819</v>
      </c>
      <c r="CK182" s="431">
        <v>6.2399999999999997E-2</v>
      </c>
      <c r="CL182" s="465" t="s">
        <v>828</v>
      </c>
      <c r="CM182" s="470">
        <v>0.1119</v>
      </c>
      <c r="CN182" s="491" t="s">
        <v>846</v>
      </c>
      <c r="CO182" s="492">
        <v>0.1356</v>
      </c>
      <c r="CP182" s="504" t="s">
        <v>851</v>
      </c>
      <c r="CQ182" s="505">
        <v>0.14940000000000001</v>
      </c>
      <c r="CR182" s="510" t="s">
        <v>861</v>
      </c>
      <c r="CS182" s="505">
        <v>0.1668</v>
      </c>
      <c r="CT182" s="560" t="s">
        <v>887</v>
      </c>
      <c r="CU182" s="561">
        <v>0.1668</v>
      </c>
      <c r="CV182" s="508" t="s">
        <v>902</v>
      </c>
      <c r="CW182" s="561">
        <v>0.18779999999999999</v>
      </c>
      <c r="CX182" s="510" t="s">
        <v>908</v>
      </c>
      <c r="CY182" s="603">
        <v>0.2145</v>
      </c>
      <c r="CZ182" s="516">
        <f>CY182</f>
        <v>0.2145</v>
      </c>
      <c r="DA182" s="478">
        <f>CZ182/100%</f>
        <v>0.2145</v>
      </c>
      <c r="DB182" s="461">
        <f>CZ182/AB182</f>
        <v>1.7439024390243902</v>
      </c>
      <c r="DC182" s="11" t="s">
        <v>224</v>
      </c>
      <c r="DE182" s="326"/>
      <c r="DF182" s="452"/>
      <c r="DI182" s="447"/>
      <c r="DL182">
        <v>30</v>
      </c>
      <c r="DM182">
        <v>100</v>
      </c>
    </row>
    <row r="183" spans="1:117" ht="305" customHeight="1" thickTop="1" thickBot="1" x14ac:dyDescent="0.4">
      <c r="A183" s="113" t="s">
        <v>661</v>
      </c>
      <c r="B183" s="114" t="s">
        <v>662</v>
      </c>
      <c r="C183" s="115"/>
      <c r="D183" s="114" t="s">
        <v>796</v>
      </c>
      <c r="E183" s="198" t="s">
        <v>663</v>
      </c>
      <c r="F183" s="25" t="s">
        <v>664</v>
      </c>
      <c r="G183" s="25" t="s">
        <v>227</v>
      </c>
      <c r="H183" s="122" t="s">
        <v>389</v>
      </c>
      <c r="I183" s="119" t="s">
        <v>665</v>
      </c>
      <c r="J183" s="25" t="s">
        <v>299</v>
      </c>
      <c r="K183" s="122" t="s">
        <v>227</v>
      </c>
      <c r="L183" s="25" t="s">
        <v>666</v>
      </c>
      <c r="M183" s="124"/>
      <c r="N183" s="25" t="s">
        <v>70</v>
      </c>
      <c r="O183" s="129">
        <v>0</v>
      </c>
      <c r="P183" s="132"/>
      <c r="Q183" s="132"/>
      <c r="R183" s="132"/>
      <c r="S183" s="134">
        <v>1</v>
      </c>
      <c r="T183" s="135"/>
      <c r="U183" s="135"/>
      <c r="V183" s="135"/>
      <c r="W183" s="136">
        <v>100</v>
      </c>
      <c r="X183" s="367">
        <v>1</v>
      </c>
      <c r="Y183" s="358">
        <v>1</v>
      </c>
      <c r="Z183" s="405"/>
      <c r="AA183" s="405"/>
      <c r="AB183" s="405"/>
      <c r="AC183" s="398">
        <v>1</v>
      </c>
      <c r="AD183" s="25"/>
      <c r="AE183" s="25"/>
      <c r="AF183" s="27" t="s">
        <v>667</v>
      </c>
      <c r="AG183" s="27"/>
      <c r="AH183" s="141" t="s">
        <v>668</v>
      </c>
      <c r="AI183" s="143">
        <v>0</v>
      </c>
      <c r="AJ183" s="141" t="s">
        <v>669</v>
      </c>
      <c r="AK183" s="143">
        <v>0</v>
      </c>
      <c r="AL183" s="141" t="s">
        <v>670</v>
      </c>
      <c r="AM183" s="143">
        <v>0</v>
      </c>
      <c r="AN183" s="141" t="s">
        <v>671</v>
      </c>
      <c r="AO183" s="143">
        <v>0</v>
      </c>
      <c r="AP183" s="141" t="s">
        <v>672</v>
      </c>
      <c r="AQ183" s="143"/>
      <c r="AR183" s="141" t="s">
        <v>673</v>
      </c>
      <c r="AS183" s="143"/>
      <c r="AT183" s="141" t="s">
        <v>674</v>
      </c>
      <c r="AU183" s="143"/>
      <c r="AV183" s="141" t="s">
        <v>675</v>
      </c>
      <c r="AW183" s="143">
        <v>0</v>
      </c>
      <c r="AX183" s="141" t="s">
        <v>676</v>
      </c>
      <c r="AY183" s="143">
        <v>0</v>
      </c>
      <c r="AZ183" s="147" t="s">
        <v>677</v>
      </c>
      <c r="BA183" s="148">
        <v>0</v>
      </c>
      <c r="BB183" s="147" t="s">
        <v>678</v>
      </c>
      <c r="BC183" s="148">
        <v>0</v>
      </c>
      <c r="BD183" s="141" t="s">
        <v>679</v>
      </c>
      <c r="BE183" s="149">
        <v>1</v>
      </c>
      <c r="BF183" s="150">
        <v>1</v>
      </c>
      <c r="BG183" s="151">
        <v>2</v>
      </c>
      <c r="BH183" s="150" t="s">
        <v>227</v>
      </c>
      <c r="BI183" s="144"/>
      <c r="BJ183" s="272" t="s">
        <v>680</v>
      </c>
      <c r="BK183" s="149">
        <v>1</v>
      </c>
      <c r="BL183" s="147" t="s">
        <v>681</v>
      </c>
      <c r="BM183" s="148">
        <v>1</v>
      </c>
      <c r="BN183" s="270" t="s">
        <v>682</v>
      </c>
      <c r="BO183" s="273">
        <v>1</v>
      </c>
      <c r="BP183" s="141" t="s">
        <v>683</v>
      </c>
      <c r="BQ183" s="149">
        <v>1</v>
      </c>
      <c r="BR183" s="141" t="s">
        <v>684</v>
      </c>
      <c r="BS183" s="149">
        <v>1</v>
      </c>
      <c r="BT183" s="141" t="s">
        <v>685</v>
      </c>
      <c r="BU183" s="149">
        <v>1</v>
      </c>
      <c r="BV183" s="296" t="s">
        <v>686</v>
      </c>
      <c r="BW183" s="149">
        <v>1</v>
      </c>
      <c r="BX183" s="161" t="s">
        <v>686</v>
      </c>
      <c r="BY183" s="148">
        <v>1</v>
      </c>
      <c r="BZ183" s="161" t="s">
        <v>686</v>
      </c>
      <c r="CA183" s="148">
        <v>1</v>
      </c>
      <c r="CB183" s="306" t="s">
        <v>687</v>
      </c>
      <c r="CC183" s="307">
        <v>1</v>
      </c>
      <c r="CD183" s="308" t="s">
        <v>688</v>
      </c>
      <c r="CE183" s="309">
        <v>1</v>
      </c>
      <c r="CF183" s="338" t="s">
        <v>789</v>
      </c>
      <c r="CG183" s="337">
        <v>1</v>
      </c>
      <c r="CH183" s="415" t="s">
        <v>806</v>
      </c>
      <c r="CI183" s="416">
        <v>1</v>
      </c>
      <c r="CJ183" s="440" t="s">
        <v>813</v>
      </c>
      <c r="CK183" s="432">
        <v>1</v>
      </c>
      <c r="CL183" s="466" t="s">
        <v>830</v>
      </c>
      <c r="CM183" s="467">
        <v>1</v>
      </c>
      <c r="CN183" s="489" t="s">
        <v>843</v>
      </c>
      <c r="CO183" s="495">
        <v>1</v>
      </c>
      <c r="CP183" s="440" t="s">
        <v>843</v>
      </c>
      <c r="CQ183" s="416">
        <v>1</v>
      </c>
      <c r="CR183" s="510" t="s">
        <v>862</v>
      </c>
      <c r="CS183" s="416">
        <v>1</v>
      </c>
      <c r="CT183" s="508" t="s">
        <v>885</v>
      </c>
      <c r="CU183" s="495">
        <v>1</v>
      </c>
      <c r="CV183" s="508" t="s">
        <v>895</v>
      </c>
      <c r="CW183" s="495">
        <v>1</v>
      </c>
      <c r="CX183" s="510" t="s">
        <v>909</v>
      </c>
      <c r="CY183" s="432">
        <v>1</v>
      </c>
      <c r="CZ183" s="517">
        <v>1</v>
      </c>
      <c r="DA183" s="475">
        <v>1</v>
      </c>
      <c r="DB183" s="454">
        <v>1</v>
      </c>
      <c r="DC183" s="11" t="s">
        <v>224</v>
      </c>
      <c r="DE183" s="327"/>
      <c r="DF183" s="453"/>
      <c r="DI183" s="447"/>
      <c r="DL183" s="3">
        <f>(DM183*DL182)/DM182</f>
        <v>18.78</v>
      </c>
      <c r="DM183">
        <v>62.6</v>
      </c>
    </row>
    <row r="184" spans="1:117" ht="82.5" customHeight="1" thickBot="1" x14ac:dyDescent="0.4">
      <c r="A184" s="113" t="s">
        <v>661</v>
      </c>
      <c r="B184" s="114" t="s">
        <v>689</v>
      </c>
      <c r="C184" s="115"/>
      <c r="D184" s="114" t="s">
        <v>690</v>
      </c>
      <c r="E184" s="24"/>
      <c r="F184" s="25" t="s">
        <v>664</v>
      </c>
      <c r="G184" s="25" t="s">
        <v>227</v>
      </c>
      <c r="H184" s="122" t="s">
        <v>228</v>
      </c>
      <c r="I184" s="119" t="s">
        <v>67</v>
      </c>
      <c r="J184" s="25" t="s">
        <v>299</v>
      </c>
      <c r="K184" s="122" t="s">
        <v>227</v>
      </c>
      <c r="L184" s="25" t="s">
        <v>227</v>
      </c>
      <c r="M184" s="124"/>
      <c r="N184" s="25" t="s">
        <v>70</v>
      </c>
      <c r="O184" s="131">
        <v>1</v>
      </c>
      <c r="P184" s="137"/>
      <c r="Q184" s="137">
        <v>1</v>
      </c>
      <c r="R184" s="137"/>
      <c r="S184" s="227">
        <v>1</v>
      </c>
      <c r="T184" s="137"/>
      <c r="U184" s="228">
        <v>1</v>
      </c>
      <c r="V184" s="137"/>
      <c r="W184" s="228">
        <v>1</v>
      </c>
      <c r="X184" s="365">
        <v>1</v>
      </c>
      <c r="Y184" s="359">
        <v>1</v>
      </c>
      <c r="Z184" s="403">
        <v>1</v>
      </c>
      <c r="AA184" s="403">
        <v>1</v>
      </c>
      <c r="AB184" s="403">
        <v>1</v>
      </c>
      <c r="AC184" s="403">
        <v>1</v>
      </c>
      <c r="AD184" s="25"/>
      <c r="AE184" s="25"/>
      <c r="AF184" s="27" t="s">
        <v>667</v>
      </c>
      <c r="AG184" s="27"/>
      <c r="AH184" s="141" t="s">
        <v>691</v>
      </c>
      <c r="AI184" s="143">
        <v>0</v>
      </c>
      <c r="AJ184" s="141" t="s">
        <v>692</v>
      </c>
      <c r="AK184" s="142">
        <v>100</v>
      </c>
      <c r="AL184" s="141" t="s">
        <v>693</v>
      </c>
      <c r="AM184" s="142">
        <v>100</v>
      </c>
      <c r="AN184" s="141" t="s">
        <v>693</v>
      </c>
      <c r="AO184" s="142">
        <v>100</v>
      </c>
      <c r="AP184" s="141" t="s">
        <v>694</v>
      </c>
      <c r="AQ184" s="142">
        <v>100</v>
      </c>
      <c r="AR184" s="141" t="s">
        <v>695</v>
      </c>
      <c r="AS184" s="142">
        <v>100</v>
      </c>
      <c r="AT184" s="141" t="s">
        <v>696</v>
      </c>
      <c r="AU184" s="142">
        <v>100</v>
      </c>
      <c r="AV184" s="141" t="s">
        <v>697</v>
      </c>
      <c r="AW184" s="142">
        <v>100</v>
      </c>
      <c r="AX184" s="141" t="s">
        <v>698</v>
      </c>
      <c r="AY184" s="142">
        <v>100</v>
      </c>
      <c r="AZ184" s="147" t="s">
        <v>699</v>
      </c>
      <c r="BA184" s="148">
        <v>100</v>
      </c>
      <c r="BB184" s="147" t="s">
        <v>700</v>
      </c>
      <c r="BC184" s="152">
        <v>100</v>
      </c>
      <c r="BD184" s="141" t="s">
        <v>701</v>
      </c>
      <c r="BE184" s="257">
        <v>1</v>
      </c>
      <c r="BF184" s="258">
        <v>1</v>
      </c>
      <c r="BG184" s="151">
        <v>1</v>
      </c>
      <c r="BH184" s="274">
        <f>BG184</f>
        <v>1</v>
      </c>
      <c r="BI184" s="144"/>
      <c r="BJ184" s="272" t="s">
        <v>702</v>
      </c>
      <c r="BK184" s="275">
        <v>0</v>
      </c>
      <c r="BL184" s="147" t="s">
        <v>703</v>
      </c>
      <c r="BM184" s="276">
        <f>4/4</f>
        <v>1</v>
      </c>
      <c r="BN184" s="270" t="s">
        <v>704</v>
      </c>
      <c r="BO184" s="277">
        <v>1</v>
      </c>
      <c r="BP184" s="141" t="s">
        <v>705</v>
      </c>
      <c r="BQ184" s="257">
        <v>1</v>
      </c>
      <c r="BR184" s="141" t="s">
        <v>706</v>
      </c>
      <c r="BS184" s="257">
        <v>1</v>
      </c>
      <c r="BT184" s="141" t="s">
        <v>707</v>
      </c>
      <c r="BU184" s="257">
        <v>1</v>
      </c>
      <c r="BV184" s="296" t="s">
        <v>708</v>
      </c>
      <c r="BW184" s="257">
        <v>1</v>
      </c>
      <c r="BX184" s="161" t="s">
        <v>709</v>
      </c>
      <c r="BY184" s="276">
        <v>1</v>
      </c>
      <c r="BZ184" s="161" t="s">
        <v>710</v>
      </c>
      <c r="CA184" s="276">
        <v>1</v>
      </c>
      <c r="CB184" s="310" t="s">
        <v>711</v>
      </c>
      <c r="CC184" s="311">
        <v>1</v>
      </c>
      <c r="CD184" s="312" t="s">
        <v>712</v>
      </c>
      <c r="CE184" s="313">
        <v>1</v>
      </c>
      <c r="CF184" s="339" t="s">
        <v>788</v>
      </c>
      <c r="CG184" s="340">
        <v>1</v>
      </c>
      <c r="CH184" s="415" t="s">
        <v>801</v>
      </c>
      <c r="CI184" s="417">
        <v>1</v>
      </c>
      <c r="CJ184" s="441" t="s">
        <v>814</v>
      </c>
      <c r="CK184" s="433">
        <v>1</v>
      </c>
      <c r="CL184" s="468" t="s">
        <v>829</v>
      </c>
      <c r="CM184" s="469">
        <v>1</v>
      </c>
      <c r="CN184" s="490" t="s">
        <v>844</v>
      </c>
      <c r="CO184" s="496">
        <v>1</v>
      </c>
      <c r="CP184" s="441" t="s">
        <v>844</v>
      </c>
      <c r="CQ184" s="417">
        <v>1</v>
      </c>
      <c r="CR184" s="510" t="s">
        <v>863</v>
      </c>
      <c r="CS184" s="417">
        <v>1</v>
      </c>
      <c r="CT184" s="508" t="s">
        <v>844</v>
      </c>
      <c r="CU184" s="496">
        <v>1</v>
      </c>
      <c r="CV184" s="508" t="s">
        <v>896</v>
      </c>
      <c r="CW184" s="496">
        <v>1</v>
      </c>
      <c r="CX184" s="510" t="s">
        <v>896</v>
      </c>
      <c r="CY184" s="433">
        <v>1</v>
      </c>
      <c r="CZ184" s="515">
        <v>1</v>
      </c>
      <c r="DA184" s="475">
        <v>1</v>
      </c>
      <c r="DB184" s="454">
        <v>1</v>
      </c>
      <c r="DC184" s="11" t="s">
        <v>258</v>
      </c>
      <c r="DE184" s="1"/>
      <c r="DI184" s="447"/>
    </row>
    <row r="185" spans="1:117" ht="77" customHeight="1" thickBot="1" x14ac:dyDescent="0.4">
      <c r="A185" s="113" t="s">
        <v>713</v>
      </c>
      <c r="B185" s="114" t="s">
        <v>714</v>
      </c>
      <c r="C185" s="115"/>
      <c r="D185" s="114" t="s">
        <v>569</v>
      </c>
      <c r="E185" s="24"/>
      <c r="F185" s="25" t="s">
        <v>715</v>
      </c>
      <c r="G185" s="25" t="s">
        <v>227</v>
      </c>
      <c r="H185" s="122" t="s">
        <v>228</v>
      </c>
      <c r="I185" s="119" t="s">
        <v>67</v>
      </c>
      <c r="J185" s="25" t="s">
        <v>299</v>
      </c>
      <c r="K185" s="122" t="s">
        <v>227</v>
      </c>
      <c r="L185" s="25" t="s">
        <v>227</v>
      </c>
      <c r="M185" s="124"/>
      <c r="N185" s="25" t="s">
        <v>70</v>
      </c>
      <c r="O185" s="131">
        <v>1</v>
      </c>
      <c r="P185" s="137"/>
      <c r="Q185" s="137">
        <v>1</v>
      </c>
      <c r="R185" s="137"/>
      <c r="S185" s="131">
        <v>1</v>
      </c>
      <c r="T185" s="137">
        <v>1</v>
      </c>
      <c r="U185" s="137">
        <v>1</v>
      </c>
      <c r="V185" s="137">
        <v>1</v>
      </c>
      <c r="W185" s="137">
        <v>1</v>
      </c>
      <c r="X185" s="365">
        <v>1</v>
      </c>
      <c r="Y185" s="359">
        <v>1</v>
      </c>
      <c r="Z185" s="403">
        <v>1</v>
      </c>
      <c r="AA185" s="403">
        <v>1</v>
      </c>
      <c r="AB185" s="403">
        <v>1</v>
      </c>
      <c r="AC185" s="403">
        <v>1</v>
      </c>
      <c r="AD185" s="25"/>
      <c r="AE185" s="25"/>
      <c r="AF185" s="27" t="s">
        <v>716</v>
      </c>
      <c r="AG185" s="27"/>
      <c r="AH185" s="141" t="s">
        <v>717</v>
      </c>
      <c r="AI185" s="236" t="s">
        <v>718</v>
      </c>
      <c r="AJ185" s="141" t="s">
        <v>719</v>
      </c>
      <c r="AK185" s="236" t="s">
        <v>718</v>
      </c>
      <c r="AL185" s="244" t="s">
        <v>720</v>
      </c>
      <c r="AM185" s="236" t="s">
        <v>718</v>
      </c>
      <c r="AN185" s="141" t="s">
        <v>721</v>
      </c>
      <c r="AO185" s="236" t="s">
        <v>718</v>
      </c>
      <c r="AP185" s="141" t="s">
        <v>722</v>
      </c>
      <c r="AQ185" s="236" t="s">
        <v>718</v>
      </c>
      <c r="AR185" s="141" t="s">
        <v>723</v>
      </c>
      <c r="AS185" s="236" t="s">
        <v>718</v>
      </c>
      <c r="AT185" s="141" t="s">
        <v>724</v>
      </c>
      <c r="AU185" s="236" t="s">
        <v>718</v>
      </c>
      <c r="AV185" s="141" t="s">
        <v>725</v>
      </c>
      <c r="AW185" s="236" t="s">
        <v>718</v>
      </c>
      <c r="AX185" s="141" t="s">
        <v>726</v>
      </c>
      <c r="AY185" s="236" t="s">
        <v>718</v>
      </c>
      <c r="AZ185" s="147" t="s">
        <v>727</v>
      </c>
      <c r="BA185" s="148">
        <v>100</v>
      </c>
      <c r="BB185" s="259" t="s">
        <v>728</v>
      </c>
      <c r="BC185" s="152">
        <v>100</v>
      </c>
      <c r="BD185" s="141" t="s">
        <v>729</v>
      </c>
      <c r="BE185" s="257">
        <v>1</v>
      </c>
      <c r="BF185" s="258">
        <v>1</v>
      </c>
      <c r="BG185" s="151">
        <v>1</v>
      </c>
      <c r="BH185" s="151">
        <v>1</v>
      </c>
      <c r="BI185" s="144"/>
      <c r="BJ185" s="141" t="s">
        <v>730</v>
      </c>
      <c r="BK185" s="257">
        <v>1</v>
      </c>
      <c r="BL185" s="278" t="s">
        <v>731</v>
      </c>
      <c r="BM185" s="276">
        <v>1</v>
      </c>
      <c r="BN185" s="279" t="s">
        <v>732</v>
      </c>
      <c r="BO185" s="277">
        <v>1</v>
      </c>
      <c r="BP185" s="141" t="s">
        <v>733</v>
      </c>
      <c r="BQ185" s="257">
        <v>1</v>
      </c>
      <c r="BR185" s="141" t="s">
        <v>734</v>
      </c>
      <c r="BS185" s="257">
        <v>1</v>
      </c>
      <c r="BT185" s="141" t="s">
        <v>735</v>
      </c>
      <c r="BU185" s="257">
        <v>1</v>
      </c>
      <c r="BV185" s="296" t="s">
        <v>736</v>
      </c>
      <c r="BW185" s="297">
        <v>1</v>
      </c>
      <c r="BX185" s="171" t="s">
        <v>737</v>
      </c>
      <c r="BY185" s="314">
        <v>1</v>
      </c>
      <c r="BZ185" s="161" t="s">
        <v>738</v>
      </c>
      <c r="CA185" s="314">
        <v>1</v>
      </c>
      <c r="CB185" s="315" t="s">
        <v>739</v>
      </c>
      <c r="CC185" s="182">
        <v>1</v>
      </c>
      <c r="CD185" s="332" t="s">
        <v>740</v>
      </c>
      <c r="CE185" s="311">
        <v>1</v>
      </c>
      <c r="CF185" s="335" t="s">
        <v>790</v>
      </c>
      <c r="CG185" s="341">
        <v>1</v>
      </c>
      <c r="CH185" s="418" t="s">
        <v>802</v>
      </c>
      <c r="CI185" s="417">
        <v>1</v>
      </c>
      <c r="CJ185" s="589" t="s">
        <v>815</v>
      </c>
      <c r="CK185" s="417">
        <v>1</v>
      </c>
      <c r="CL185" s="590" t="s">
        <v>831</v>
      </c>
      <c r="CM185" s="591">
        <v>1</v>
      </c>
      <c r="CN185" s="559" t="s">
        <v>845</v>
      </c>
      <c r="CO185" s="592">
        <v>1</v>
      </c>
      <c r="CP185" s="589" t="s">
        <v>852</v>
      </c>
      <c r="CQ185" s="506">
        <v>1</v>
      </c>
      <c r="CR185" s="572" t="s">
        <v>864</v>
      </c>
      <c r="CS185" s="506">
        <v>1</v>
      </c>
      <c r="CT185" s="559" t="s">
        <v>886</v>
      </c>
      <c r="CU185" s="592">
        <v>1</v>
      </c>
      <c r="CV185" s="559" t="s">
        <v>897</v>
      </c>
      <c r="CW185" s="497">
        <v>1</v>
      </c>
      <c r="CX185" s="510" t="s">
        <v>914</v>
      </c>
      <c r="CY185" s="602">
        <v>1</v>
      </c>
      <c r="CZ185" s="515">
        <v>1</v>
      </c>
      <c r="DA185" s="475">
        <v>1</v>
      </c>
      <c r="DB185" s="454">
        <v>1</v>
      </c>
      <c r="DC185" s="11" t="s">
        <v>258</v>
      </c>
      <c r="DE185" s="1"/>
      <c r="DI185" s="447"/>
    </row>
    <row r="186" spans="1:117" ht="85.5" customHeight="1" thickBot="1" x14ac:dyDescent="0.4">
      <c r="A186" s="113" t="s">
        <v>713</v>
      </c>
      <c r="B186" s="114" t="s">
        <v>741</v>
      </c>
      <c r="C186" s="115"/>
      <c r="D186" s="114" t="s">
        <v>742</v>
      </c>
      <c r="E186" s="24"/>
      <c r="F186" s="25" t="s">
        <v>743</v>
      </c>
      <c r="G186" s="25" t="s">
        <v>227</v>
      </c>
      <c r="H186" s="122" t="s">
        <v>228</v>
      </c>
      <c r="I186" s="119" t="s">
        <v>67</v>
      </c>
      <c r="J186" s="25" t="s">
        <v>299</v>
      </c>
      <c r="K186" s="122" t="s">
        <v>227</v>
      </c>
      <c r="L186" s="25" t="s">
        <v>227</v>
      </c>
      <c r="M186" s="124"/>
      <c r="N186" s="25" t="s">
        <v>70</v>
      </c>
      <c r="O186" s="131">
        <v>1</v>
      </c>
      <c r="P186" s="137"/>
      <c r="Q186" s="137">
        <v>1</v>
      </c>
      <c r="R186" s="137"/>
      <c r="S186" s="131">
        <v>1</v>
      </c>
      <c r="T186" s="137">
        <v>1</v>
      </c>
      <c r="U186" s="137">
        <v>1</v>
      </c>
      <c r="V186" s="137">
        <v>1</v>
      </c>
      <c r="W186" s="137">
        <v>1</v>
      </c>
      <c r="X186" s="365">
        <v>1</v>
      </c>
      <c r="Y186" s="359">
        <v>1</v>
      </c>
      <c r="Z186" s="403">
        <v>1</v>
      </c>
      <c r="AA186" s="403">
        <v>1</v>
      </c>
      <c r="AB186" s="403">
        <v>1</v>
      </c>
      <c r="AC186" s="403">
        <v>1</v>
      </c>
      <c r="AD186" s="25"/>
      <c r="AE186" s="25"/>
      <c r="AF186" s="27" t="s">
        <v>744</v>
      </c>
      <c r="AG186" s="27"/>
      <c r="AH186" s="141" t="s">
        <v>745</v>
      </c>
      <c r="AI186" s="143">
        <v>0</v>
      </c>
      <c r="AJ186" s="141" t="s">
        <v>746</v>
      </c>
      <c r="AK186" s="143">
        <v>0</v>
      </c>
      <c r="AL186" s="141" t="s">
        <v>747</v>
      </c>
      <c r="AM186" s="143">
        <v>0</v>
      </c>
      <c r="AN186" s="141" t="s">
        <v>747</v>
      </c>
      <c r="AO186" s="143">
        <v>0</v>
      </c>
      <c r="AP186" s="141" t="s">
        <v>747</v>
      </c>
      <c r="AQ186" s="143">
        <v>0</v>
      </c>
      <c r="AR186" s="141" t="s">
        <v>748</v>
      </c>
      <c r="AS186" s="143">
        <v>100</v>
      </c>
      <c r="AT186" s="141" t="s">
        <v>746</v>
      </c>
      <c r="AU186" s="143">
        <v>100</v>
      </c>
      <c r="AV186" s="141" t="s">
        <v>746</v>
      </c>
      <c r="AW186" s="143">
        <v>100</v>
      </c>
      <c r="AX186" s="141" t="s">
        <v>749</v>
      </c>
      <c r="AY186" s="143">
        <v>100</v>
      </c>
      <c r="AZ186" s="147" t="s">
        <v>746</v>
      </c>
      <c r="BA186" s="148">
        <v>100</v>
      </c>
      <c r="BB186" s="259" t="s">
        <v>746</v>
      </c>
      <c r="BC186" s="152">
        <v>100</v>
      </c>
      <c r="BD186" s="141" t="s">
        <v>750</v>
      </c>
      <c r="BE186" s="257">
        <v>1</v>
      </c>
      <c r="BF186" s="258">
        <v>1</v>
      </c>
      <c r="BG186" s="151">
        <v>1</v>
      </c>
      <c r="BH186" s="151">
        <v>1</v>
      </c>
      <c r="BI186" s="144"/>
      <c r="BJ186" s="141" t="s">
        <v>751</v>
      </c>
      <c r="BK186" s="257">
        <v>1</v>
      </c>
      <c r="BL186" s="147" t="s">
        <v>751</v>
      </c>
      <c r="BM186" s="276">
        <v>1</v>
      </c>
      <c r="BN186" s="270" t="s">
        <v>751</v>
      </c>
      <c r="BO186" s="277">
        <v>1</v>
      </c>
      <c r="BP186" s="141" t="s">
        <v>751</v>
      </c>
      <c r="BQ186" s="257">
        <v>1</v>
      </c>
      <c r="BR186" s="141" t="s">
        <v>752</v>
      </c>
      <c r="BS186" s="257">
        <v>1</v>
      </c>
      <c r="BT186" s="141" t="s">
        <v>753</v>
      </c>
      <c r="BU186" s="257">
        <v>1</v>
      </c>
      <c r="BV186" s="296" t="s">
        <v>751</v>
      </c>
      <c r="BW186" s="257">
        <v>1</v>
      </c>
      <c r="BX186" s="171" t="s">
        <v>751</v>
      </c>
      <c r="BY186" s="276">
        <v>1</v>
      </c>
      <c r="BZ186" s="171" t="s">
        <v>751</v>
      </c>
      <c r="CA186" s="276">
        <v>1</v>
      </c>
      <c r="CB186" s="315" t="s">
        <v>754</v>
      </c>
      <c r="CC186" s="311">
        <v>1</v>
      </c>
      <c r="CD186" s="174" t="s">
        <v>751</v>
      </c>
      <c r="CE186" s="311">
        <v>1</v>
      </c>
      <c r="CF186" s="342" t="s">
        <v>791</v>
      </c>
      <c r="CG186" s="341">
        <v>1</v>
      </c>
      <c r="CH186" s="418" t="s">
        <v>810</v>
      </c>
      <c r="CI186" s="384">
        <v>1</v>
      </c>
      <c r="CJ186" s="589" t="s">
        <v>816</v>
      </c>
      <c r="CK186" s="417">
        <v>1</v>
      </c>
      <c r="CL186" s="589" t="s">
        <v>833</v>
      </c>
      <c r="CM186" s="417">
        <v>1</v>
      </c>
      <c r="CN186" s="559" t="s">
        <v>838</v>
      </c>
      <c r="CO186" s="593">
        <v>1</v>
      </c>
      <c r="CP186" s="589" t="s">
        <v>855</v>
      </c>
      <c r="CQ186" s="417">
        <v>1</v>
      </c>
      <c r="CR186" s="572" t="s">
        <v>855</v>
      </c>
      <c r="CS186" s="417">
        <v>1</v>
      </c>
      <c r="CT186" s="570" t="s">
        <v>855</v>
      </c>
      <c r="CU186" s="593">
        <v>1</v>
      </c>
      <c r="CV186" s="570" t="s">
        <v>855</v>
      </c>
      <c r="CW186" s="496">
        <v>1</v>
      </c>
      <c r="CX186" s="510" t="s">
        <v>913</v>
      </c>
      <c r="CY186" s="433">
        <v>1</v>
      </c>
      <c r="CZ186" s="518">
        <v>1</v>
      </c>
      <c r="DA186" s="475">
        <v>1</v>
      </c>
      <c r="DB186" s="454">
        <v>1</v>
      </c>
      <c r="DC186" s="11" t="s">
        <v>258</v>
      </c>
      <c r="DE186" s="1"/>
      <c r="DI186" s="447"/>
    </row>
    <row r="187" spans="1:117" ht="175" customHeight="1" thickBot="1" x14ac:dyDescent="0.4">
      <c r="A187" s="113" t="s">
        <v>479</v>
      </c>
      <c r="B187" s="114" t="s">
        <v>755</v>
      </c>
      <c r="C187" s="115">
        <v>20230204</v>
      </c>
      <c r="D187" s="114" t="s">
        <v>756</v>
      </c>
      <c r="E187" s="114" t="s">
        <v>757</v>
      </c>
      <c r="F187" s="115" t="s">
        <v>498</v>
      </c>
      <c r="G187" s="115" t="s">
        <v>227</v>
      </c>
      <c r="H187" s="217" t="s">
        <v>299</v>
      </c>
      <c r="I187" s="199" t="s">
        <v>67</v>
      </c>
      <c r="J187" s="115" t="s">
        <v>68</v>
      </c>
      <c r="K187" s="217" t="s">
        <v>227</v>
      </c>
      <c r="L187" s="115" t="s">
        <v>227</v>
      </c>
      <c r="M187" s="218"/>
      <c r="N187" s="115" t="s">
        <v>70</v>
      </c>
      <c r="O187" s="219">
        <v>0.1</v>
      </c>
      <c r="P187" s="220"/>
      <c r="Q187" s="220"/>
      <c r="R187" s="220"/>
      <c r="S187" s="219">
        <v>1</v>
      </c>
      <c r="T187" s="229">
        <v>0.25</v>
      </c>
      <c r="U187" s="229">
        <v>0.5</v>
      </c>
      <c r="V187" s="229">
        <v>0.75</v>
      </c>
      <c r="W187" s="229">
        <v>1</v>
      </c>
      <c r="X187" s="366">
        <v>1</v>
      </c>
      <c r="Y187" s="361">
        <v>1</v>
      </c>
      <c r="Z187" s="404">
        <v>0.15</v>
      </c>
      <c r="AA187" s="404">
        <v>0.3</v>
      </c>
      <c r="AB187" s="404">
        <v>0.7</v>
      </c>
      <c r="AC187" s="404">
        <v>1</v>
      </c>
      <c r="AD187" s="115"/>
      <c r="AE187" s="115"/>
      <c r="AF187" s="116" t="s">
        <v>612</v>
      </c>
      <c r="AG187" s="116"/>
      <c r="AH187" s="237"/>
      <c r="AI187" s="238"/>
      <c r="AJ187" s="237"/>
      <c r="AK187" s="238"/>
      <c r="AL187" s="237"/>
      <c r="AM187" s="238"/>
      <c r="AN187" s="237"/>
      <c r="AO187" s="238"/>
      <c r="AP187" s="237"/>
      <c r="AQ187" s="238"/>
      <c r="AR187" s="237"/>
      <c r="AS187" s="238"/>
      <c r="AT187" s="237"/>
      <c r="AU187" s="238"/>
      <c r="AV187" s="237"/>
      <c r="AW187" s="238"/>
      <c r="AX187" s="246"/>
      <c r="AY187" s="246"/>
      <c r="AZ187" s="246"/>
      <c r="BA187" s="246"/>
      <c r="BB187" s="246"/>
      <c r="BC187" s="246"/>
      <c r="BD187" s="246"/>
      <c r="BE187" s="246"/>
      <c r="BF187" s="260"/>
      <c r="BG187" s="261"/>
      <c r="BH187" s="260"/>
      <c r="BI187" s="280"/>
      <c r="BJ187" s="237" t="s">
        <v>758</v>
      </c>
      <c r="BK187" s="281">
        <v>0</v>
      </c>
      <c r="BL187" s="282" t="s">
        <v>759</v>
      </c>
      <c r="BM187" s="283">
        <v>0.02</v>
      </c>
      <c r="BN187" s="284" t="s">
        <v>760</v>
      </c>
      <c r="BO187" s="285">
        <v>0.17</v>
      </c>
      <c r="BP187" s="141" t="s">
        <v>761</v>
      </c>
      <c r="BQ187" s="281">
        <v>0.17</v>
      </c>
      <c r="BR187" s="141" t="s">
        <v>762</v>
      </c>
      <c r="BS187" s="298">
        <v>0.183</v>
      </c>
      <c r="BT187" s="141" t="s">
        <v>763</v>
      </c>
      <c r="BU187" s="257">
        <v>0.23</v>
      </c>
      <c r="BV187" s="159" t="s">
        <v>764</v>
      </c>
      <c r="BW187" s="257">
        <v>0.28249999999999997</v>
      </c>
      <c r="BX187" s="171" t="s">
        <v>765</v>
      </c>
      <c r="BY187" s="316">
        <v>0.34499999999999997</v>
      </c>
      <c r="BZ187" s="161" t="s">
        <v>766</v>
      </c>
      <c r="CA187" s="316">
        <v>0.38069999999999998</v>
      </c>
      <c r="CB187" s="317" t="s">
        <v>767</v>
      </c>
      <c r="CC187" s="318">
        <v>0.4425</v>
      </c>
      <c r="CD187" s="174" t="s">
        <v>768</v>
      </c>
      <c r="CE187" s="318">
        <v>0.443</v>
      </c>
      <c r="CF187" s="335" t="s">
        <v>787</v>
      </c>
      <c r="CG187" s="344">
        <v>1</v>
      </c>
      <c r="CH187" s="421" t="s">
        <v>807</v>
      </c>
      <c r="CI187" s="422">
        <v>0</v>
      </c>
      <c r="CJ187" s="594" t="s">
        <v>820</v>
      </c>
      <c r="CK187" s="422">
        <v>0.01</v>
      </c>
      <c r="CL187" s="590" t="s">
        <v>832</v>
      </c>
      <c r="CM187" s="595">
        <v>0.14000000000000001</v>
      </c>
      <c r="CN187" s="559" t="s">
        <v>839</v>
      </c>
      <c r="CO187" s="596">
        <v>0.17</v>
      </c>
      <c r="CP187" s="594" t="s">
        <v>853</v>
      </c>
      <c r="CQ187" s="422">
        <v>0.24299999999999999</v>
      </c>
      <c r="CR187" s="572" t="s">
        <v>865</v>
      </c>
      <c r="CS187" s="525">
        <v>0.45500000000000002</v>
      </c>
      <c r="CT187" s="597" t="s">
        <v>888</v>
      </c>
      <c r="CU187" s="598">
        <v>0.50600000000000001</v>
      </c>
      <c r="CV187" s="589" t="s">
        <v>898</v>
      </c>
      <c r="CW187" s="577">
        <v>0.51600000000000001</v>
      </c>
      <c r="CX187" s="510" t="s">
        <v>910</v>
      </c>
      <c r="CY187" s="433">
        <v>0.63100000000000001</v>
      </c>
      <c r="CZ187" s="518">
        <f>CY187</f>
        <v>0.63100000000000001</v>
      </c>
      <c r="DA187" s="475">
        <f>CZ187</f>
        <v>0.63100000000000001</v>
      </c>
      <c r="DB187" s="454">
        <f>CZ187/AB187</f>
        <v>0.90142857142857147</v>
      </c>
      <c r="DC187" s="11" t="s">
        <v>224</v>
      </c>
      <c r="DE187" s="1"/>
      <c r="DI187" s="447"/>
    </row>
    <row r="188" spans="1:117" ht="193.5" customHeight="1" thickBot="1" x14ac:dyDescent="0.4">
      <c r="A188" s="113" t="s">
        <v>479</v>
      </c>
      <c r="B188" s="114" t="s">
        <v>769</v>
      </c>
      <c r="C188" s="115">
        <v>20240063</v>
      </c>
      <c r="D188" s="377" t="s">
        <v>799</v>
      </c>
      <c r="E188" s="200" t="s">
        <v>770</v>
      </c>
      <c r="F188" s="201" t="s">
        <v>611</v>
      </c>
      <c r="G188" s="201" t="s">
        <v>227</v>
      </c>
      <c r="H188" s="221" t="s">
        <v>299</v>
      </c>
      <c r="I188" s="202" t="s">
        <v>67</v>
      </c>
      <c r="J188" s="201" t="s">
        <v>68</v>
      </c>
      <c r="K188" s="221" t="s">
        <v>227</v>
      </c>
      <c r="L188" s="201" t="s">
        <v>227</v>
      </c>
      <c r="M188" s="222"/>
      <c r="N188" s="201" t="s">
        <v>70</v>
      </c>
      <c r="O188" s="223" t="s">
        <v>227</v>
      </c>
      <c r="P188" s="224"/>
      <c r="Q188" s="224"/>
      <c r="R188" s="224"/>
      <c r="S188" s="219">
        <v>1</v>
      </c>
      <c r="T188" s="229">
        <v>0.25</v>
      </c>
      <c r="U188" s="229">
        <v>0.5</v>
      </c>
      <c r="V188" s="229">
        <v>0.75</v>
      </c>
      <c r="W188" s="229">
        <v>1</v>
      </c>
      <c r="X188" s="366">
        <v>1</v>
      </c>
      <c r="Y188" s="361">
        <v>1</v>
      </c>
      <c r="Z188" s="408">
        <v>0.17499999999999999</v>
      </c>
      <c r="AA188" s="408">
        <v>0.375</v>
      </c>
      <c r="AB188" s="409">
        <v>0.85</v>
      </c>
      <c r="AC188" s="409">
        <v>1</v>
      </c>
      <c r="AD188" s="201"/>
      <c r="AE188" s="201"/>
      <c r="AF188" s="116" t="s">
        <v>612</v>
      </c>
      <c r="AG188" s="239"/>
      <c r="AH188" s="240"/>
      <c r="AI188" s="241"/>
      <c r="AJ188" s="240"/>
      <c r="AK188" s="241"/>
      <c r="AL188" s="240"/>
      <c r="AM188" s="241"/>
      <c r="AN188" s="240"/>
      <c r="AO188" s="241"/>
      <c r="AP188" s="240"/>
      <c r="AQ188" s="241"/>
      <c r="AR188" s="240"/>
      <c r="AS188" s="241"/>
      <c r="AT188" s="240"/>
      <c r="AU188" s="241"/>
      <c r="AV188" s="240"/>
      <c r="AW188" s="241"/>
      <c r="AX188" s="247"/>
      <c r="AY188" s="248"/>
      <c r="AZ188" s="247"/>
      <c r="BA188" s="248"/>
      <c r="BB188" s="247"/>
      <c r="BC188" s="248"/>
      <c r="BD188" s="247"/>
      <c r="BE188" s="262"/>
      <c r="BF188" s="263"/>
      <c r="BG188" s="264"/>
      <c r="BH188" s="286"/>
      <c r="BI188" s="287"/>
      <c r="BJ188" s="282" t="s">
        <v>771</v>
      </c>
      <c r="BK188" s="283">
        <v>0</v>
      </c>
      <c r="BL188" s="282" t="s">
        <v>772</v>
      </c>
      <c r="BM188" s="283">
        <v>0</v>
      </c>
      <c r="BN188" s="288" t="s">
        <v>773</v>
      </c>
      <c r="BO188" s="289">
        <v>7.4999999999999997E-2</v>
      </c>
      <c r="BP188" s="282" t="s">
        <v>774</v>
      </c>
      <c r="BQ188" s="283">
        <v>7.4999999999999997E-2</v>
      </c>
      <c r="BR188" s="282" t="s">
        <v>775</v>
      </c>
      <c r="BS188" s="283">
        <v>7.4999999999999997E-2</v>
      </c>
      <c r="BT188" s="288" t="s">
        <v>776</v>
      </c>
      <c r="BU188" s="289">
        <v>0.35</v>
      </c>
      <c r="BV188" s="395" t="s">
        <v>777</v>
      </c>
      <c r="BW188" s="283">
        <v>0.35</v>
      </c>
      <c r="BX188" s="395" t="s">
        <v>778</v>
      </c>
      <c r="BY188" s="283">
        <v>0.35</v>
      </c>
      <c r="BZ188" s="395" t="s">
        <v>779</v>
      </c>
      <c r="CA188" s="319">
        <v>0.42499999999999999</v>
      </c>
      <c r="CB188" s="320" t="s">
        <v>780</v>
      </c>
      <c r="CC188" s="321">
        <v>0.42499999999999999</v>
      </c>
      <c r="CD188" s="396" t="s">
        <v>781</v>
      </c>
      <c r="CE188" s="376">
        <v>0.57499999999999996</v>
      </c>
      <c r="CF188" s="397" t="s">
        <v>786</v>
      </c>
      <c r="CG188" s="328">
        <v>1</v>
      </c>
      <c r="CH188" s="519" t="s">
        <v>808</v>
      </c>
      <c r="CI188" s="578">
        <v>0</v>
      </c>
      <c r="CJ188" s="579" t="s">
        <v>817</v>
      </c>
      <c r="CK188" s="580">
        <v>0.15</v>
      </c>
      <c r="CL188" s="581" t="s">
        <v>834</v>
      </c>
      <c r="CM188" s="582">
        <v>0.25</v>
      </c>
      <c r="CN188" s="583" t="s">
        <v>840</v>
      </c>
      <c r="CO188" s="584">
        <v>0.25</v>
      </c>
      <c r="CP188" s="585" t="s">
        <v>854</v>
      </c>
      <c r="CQ188" s="586">
        <v>0.25</v>
      </c>
      <c r="CR188" s="498" t="s">
        <v>866</v>
      </c>
      <c r="CS188" s="586">
        <v>0.27500000000000002</v>
      </c>
      <c r="CT188" s="587" t="s">
        <v>889</v>
      </c>
      <c r="CU188" s="588">
        <v>0.27500000000000002</v>
      </c>
      <c r="CV188" s="579" t="s">
        <v>899</v>
      </c>
      <c r="CW188" s="438">
        <v>0.27500000000000002</v>
      </c>
      <c r="CX188" s="599" t="s">
        <v>911</v>
      </c>
      <c r="CY188" s="438">
        <v>0.44500000000000001</v>
      </c>
      <c r="CZ188" s="520">
        <f>CY188</f>
        <v>0.44500000000000001</v>
      </c>
      <c r="DA188" s="523">
        <f>CZ188/AC188</f>
        <v>0.44500000000000001</v>
      </c>
      <c r="DB188" s="524">
        <f>CZ188/AB188</f>
        <v>0.52352941176470591</v>
      </c>
      <c r="DC188" s="11" t="s">
        <v>224</v>
      </c>
      <c r="DE188" s="1"/>
      <c r="DI188" s="447"/>
    </row>
  </sheetData>
  <mergeCells count="39">
    <mergeCell ref="DB1:DB2"/>
    <mergeCell ref="BX1:BY1"/>
    <mergeCell ref="BZ1:CA1"/>
    <mergeCell ref="CB1:CC1"/>
    <mergeCell ref="CD1:CE1"/>
    <mergeCell ref="CF1:CG1"/>
    <mergeCell ref="CJ1:CK1"/>
    <mergeCell ref="CH1:CI1"/>
    <mergeCell ref="CL1:CM1"/>
    <mergeCell ref="DA1:DA2"/>
    <mergeCell ref="CN1:CO1"/>
    <mergeCell ref="CP1:CQ1"/>
    <mergeCell ref="CR1:CS1"/>
    <mergeCell ref="CT1:CU1"/>
    <mergeCell ref="CV1:CW1"/>
    <mergeCell ref="CX1:CY1"/>
    <mergeCell ref="A1:A2"/>
    <mergeCell ref="B1:B2"/>
    <mergeCell ref="BH1:BH2"/>
    <mergeCell ref="BN1:BO1"/>
    <mergeCell ref="BP1:BQ1"/>
    <mergeCell ref="BD1:BE1"/>
    <mergeCell ref="BF1:BG1"/>
    <mergeCell ref="BJ1:BK1"/>
    <mergeCell ref="BL1:BM1"/>
    <mergeCell ref="AR1:AS1"/>
    <mergeCell ref="AT1:AU1"/>
    <mergeCell ref="AV1:AW1"/>
    <mergeCell ref="AX1:AY1"/>
    <mergeCell ref="AZ1:BA1"/>
    <mergeCell ref="BR1:BS1"/>
    <mergeCell ref="BT1:BU1"/>
    <mergeCell ref="BV1:BW1"/>
    <mergeCell ref="BB1:BC1"/>
    <mergeCell ref="AH1:AI1"/>
    <mergeCell ref="AJ1:AK1"/>
    <mergeCell ref="AL1:AM1"/>
    <mergeCell ref="AN1:AO1"/>
    <mergeCell ref="AP1:AQ1"/>
  </mergeCells>
  <pageMargins left="0.7" right="0.7" top="0.75" bottom="0.75" header="0.511811023622047" footer="0.511811023622047"/>
  <pageSetup orientation="portrait" horizontalDpi="300" verticalDpi="30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CFFD-D142-418B-A45D-BC280CCAEC9B}">
  <dimension ref="C2:J9"/>
  <sheetViews>
    <sheetView workbookViewId="0">
      <selection activeCell="D14" sqref="D14"/>
    </sheetView>
  </sheetViews>
  <sheetFormatPr baseColWidth="10" defaultRowHeight="14.5" x14ac:dyDescent="0.35"/>
  <cols>
    <col min="4" max="4" width="14.81640625" customWidth="1"/>
    <col min="5" max="5" width="14.26953125" customWidth="1"/>
    <col min="7" max="7" width="20.453125" customWidth="1"/>
    <col min="8" max="8" width="21.453125" customWidth="1"/>
    <col min="9" max="9" width="21" customWidth="1"/>
  </cols>
  <sheetData>
    <row r="2" spans="3:10" ht="15" thickBot="1" x14ac:dyDescent="0.4"/>
    <row r="3" spans="3:10" ht="15" thickBot="1" x14ac:dyDescent="0.4">
      <c r="C3" s="625" t="s">
        <v>869</v>
      </c>
      <c r="D3" s="626"/>
      <c r="E3" s="626"/>
      <c r="F3" s="626"/>
      <c r="G3" s="627"/>
      <c r="H3" s="628" t="s">
        <v>873</v>
      </c>
      <c r="I3" s="626"/>
      <c r="J3" s="627"/>
    </row>
    <row r="4" spans="3:10" ht="15" thickBot="1" x14ac:dyDescent="0.4">
      <c r="C4" s="537" t="s">
        <v>870</v>
      </c>
      <c r="D4" s="538" t="s">
        <v>871</v>
      </c>
      <c r="E4" s="538" t="s">
        <v>859</v>
      </c>
      <c r="F4" s="538" t="s">
        <v>872</v>
      </c>
      <c r="G4" s="539" t="s">
        <v>784</v>
      </c>
      <c r="H4" s="540" t="s">
        <v>874</v>
      </c>
      <c r="I4" s="538" t="s">
        <v>876</v>
      </c>
      <c r="J4" s="539" t="s">
        <v>875</v>
      </c>
    </row>
    <row r="5" spans="3:10" x14ac:dyDescent="0.35">
      <c r="C5" s="541">
        <v>160</v>
      </c>
      <c r="D5" s="535">
        <v>35</v>
      </c>
      <c r="E5" s="535">
        <v>33</v>
      </c>
      <c r="F5" s="536">
        <f>E5/C5</f>
        <v>0.20624999999999999</v>
      </c>
      <c r="G5" s="542">
        <f>E5/D5</f>
        <v>0.94285714285714284</v>
      </c>
      <c r="H5" s="549">
        <v>560</v>
      </c>
      <c r="I5" s="550">
        <v>278</v>
      </c>
      <c r="J5" s="551">
        <f>I5/H5</f>
        <v>0.49642857142857144</v>
      </c>
    </row>
    <row r="6" spans="3:10" x14ac:dyDescent="0.35">
      <c r="C6" s="79">
        <v>56</v>
      </c>
      <c r="D6" s="144">
        <v>48</v>
      </c>
      <c r="E6" s="144">
        <v>49</v>
      </c>
      <c r="F6" s="531">
        <f t="shared" ref="F6:F8" si="0">E6/C6</f>
        <v>0.875</v>
      </c>
      <c r="G6" s="543">
        <f t="shared" ref="G6:G8" si="1">E6/D6</f>
        <v>1.0208333333333333</v>
      </c>
      <c r="H6" s="552">
        <v>56</v>
      </c>
      <c r="I6" s="533">
        <v>49</v>
      </c>
      <c r="J6" s="553">
        <f t="shared" ref="J6:J8" si="2">I6/H6</f>
        <v>0.875</v>
      </c>
    </row>
    <row r="7" spans="3:10" x14ac:dyDescent="0.35">
      <c r="C7" s="544">
        <v>41000</v>
      </c>
      <c r="D7" s="532">
        <v>20750</v>
      </c>
      <c r="E7" s="532">
        <v>20862</v>
      </c>
      <c r="F7" s="531">
        <f t="shared" si="0"/>
        <v>0.50882926829268293</v>
      </c>
      <c r="G7" s="543">
        <f t="shared" si="1"/>
        <v>1.0053975903614458</v>
      </c>
      <c r="H7" s="554">
        <v>147900</v>
      </c>
      <c r="I7" s="534">
        <v>85468</v>
      </c>
      <c r="J7" s="553">
        <f t="shared" si="2"/>
        <v>0.57787694388100064</v>
      </c>
    </row>
    <row r="8" spans="3:10" ht="15" thickBot="1" x14ac:dyDescent="0.4">
      <c r="C8" s="545">
        <v>39064</v>
      </c>
      <c r="D8" s="546">
        <v>2527</v>
      </c>
      <c r="E8" s="546">
        <v>2284</v>
      </c>
      <c r="F8" s="547">
        <f t="shared" si="0"/>
        <v>5.84681548228548E-2</v>
      </c>
      <c r="G8" s="548">
        <f t="shared" si="1"/>
        <v>0.90383854372774042</v>
      </c>
      <c r="H8" s="555">
        <v>155373</v>
      </c>
      <c r="I8" s="556">
        <v>77934</v>
      </c>
      <c r="J8" s="557">
        <f t="shared" si="2"/>
        <v>0.5015929408584503</v>
      </c>
    </row>
    <row r="9" spans="3:10" x14ac:dyDescent="0.35">
      <c r="F9" s="530"/>
    </row>
  </sheetData>
  <mergeCells count="2">
    <mergeCell ref="C3:G3"/>
    <mergeCell ref="H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Indicadores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Sandoval</dc:creator>
  <cp:lastModifiedBy>Johanna Paola Andrade Solano</cp:lastModifiedBy>
  <cp:revision>2</cp:revision>
  <dcterms:created xsi:type="dcterms:W3CDTF">2023-07-19T15:59:00Z</dcterms:created>
  <dcterms:modified xsi:type="dcterms:W3CDTF">2025-12-09T14:58:13Z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88676CBE15714565912B89C65DB2E27D_12</vt:lpwstr>
  </property>
  <property fmtid="{D5CDD505-2E9C-101B-9397-08002B2CF9AE}" pid="3" name="KSOProductBuildVer">
    <vt:lpwstr>2058-12.2.0.19307</vt:lpwstr>
  </property>
</Properties>
</file>