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pete" sheetId="1" r:id="rId4"/>
    <sheet state="visible" name="Arete" sheetId="2" r:id="rId5"/>
  </sheets>
  <definedNames/>
  <calcPr/>
  <extLst>
    <ext uri="GoogleSheetsCustomDataVersion1">
      <go:sheetsCustomData xmlns:go="http://customooxmlschemas.google.com/" r:id="rId6" roundtripDataSignature="AMtx7mi44RGvkKFgg1U6jY+ZiKJLHuB1XA=="/>
    </ext>
  </extLst>
</workbook>
</file>

<file path=xl/sharedStrings.xml><?xml version="1.0" encoding="utf-8"?>
<sst xmlns="http://schemas.openxmlformats.org/spreadsheetml/2006/main" count="130" uniqueCount="68">
  <si>
    <t>PLANTILLA DE COSTOS PRODUCTO</t>
  </si>
  <si>
    <t>Producto</t>
  </si>
  <si>
    <t>Cantidad Disponible</t>
  </si>
  <si>
    <t>UNIDAD</t>
  </si>
  <si>
    <t xml:space="preserve">Coste </t>
  </si>
  <si>
    <t>Cantidad usada</t>
  </si>
  <si>
    <t>Coste de uso</t>
  </si>
  <si>
    <t>Gastos</t>
  </si>
  <si>
    <t>Coste</t>
  </si>
  <si>
    <t>Empresa</t>
  </si>
  <si>
    <t>VALOR</t>
  </si>
  <si>
    <t>Impuesto</t>
  </si>
  <si>
    <t>%</t>
  </si>
  <si>
    <t>Coste total</t>
  </si>
  <si>
    <t>MARGEN</t>
  </si>
  <si>
    <t>PRECIO</t>
  </si>
  <si>
    <t>PRECIO + IVA</t>
  </si>
  <si>
    <t>Incremento de precio</t>
  </si>
  <si>
    <t>Ovillo Lana</t>
  </si>
  <si>
    <t>GR</t>
  </si>
  <si>
    <t>Set Agujas</t>
  </si>
  <si>
    <t>SERVIENTREGA</t>
  </si>
  <si>
    <t>IVA</t>
  </si>
  <si>
    <t>COSTO</t>
  </si>
  <si>
    <t>Malla</t>
  </si>
  <si>
    <t>CM</t>
  </si>
  <si>
    <t>Tijeras</t>
  </si>
  <si>
    <t>ENVIA</t>
  </si>
  <si>
    <t>PASARELA DE PAGO</t>
  </si>
  <si>
    <t>IMPUESTOS</t>
  </si>
  <si>
    <t>Matarial</t>
  </si>
  <si>
    <t>cm</t>
  </si>
  <si>
    <t>Plataforma</t>
  </si>
  <si>
    <t>DHL</t>
  </si>
  <si>
    <t>TOTAL</t>
  </si>
  <si>
    <t>Arete</t>
  </si>
  <si>
    <t>Gasto 4</t>
  </si>
  <si>
    <t>Material 5</t>
  </si>
  <si>
    <t>Gasto 5</t>
  </si>
  <si>
    <t>Envío Menor</t>
  </si>
  <si>
    <t>Material 6</t>
  </si>
  <si>
    <t>Gasto 6</t>
  </si>
  <si>
    <t>Material 7</t>
  </si>
  <si>
    <t>Gasto 7</t>
  </si>
  <si>
    <t>Material 8</t>
  </si>
  <si>
    <t>Gasto 8</t>
  </si>
  <si>
    <t>Material 9</t>
  </si>
  <si>
    <t>Gasto 9</t>
  </si>
  <si>
    <t>Material 10</t>
  </si>
  <si>
    <t>Gasto 10</t>
  </si>
  <si>
    <t>Material 11</t>
  </si>
  <si>
    <t>Gasto 11</t>
  </si>
  <si>
    <t>Material 12</t>
  </si>
  <si>
    <t>Gasto 12</t>
  </si>
  <si>
    <t>Mano de obra</t>
  </si>
  <si>
    <t>Minutos</t>
  </si>
  <si>
    <t>Total gastos</t>
  </si>
  <si>
    <t>Coste Producto</t>
  </si>
  <si>
    <t>Coste Total</t>
  </si>
  <si>
    <t>Coste Total +  ENVÍO</t>
  </si>
  <si>
    <t>Gancho pescador niquel</t>
  </si>
  <si>
    <t>Set Pinzas</t>
  </si>
  <si>
    <t>0.19</t>
  </si>
  <si>
    <t>Cadena</t>
  </si>
  <si>
    <t>Gato 2</t>
  </si>
  <si>
    <t>Argollas</t>
  </si>
  <si>
    <t>Gasto 3</t>
  </si>
  <si>
    <t>Agata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</si>
</sst>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 $]#,##0"/>
    <numFmt numFmtId="165" formatCode="#,##0.00;(#,##0.00)"/>
    <numFmt numFmtId="166" formatCode="#,##0.00\ [$€-1]"/>
  </numFmts>
  <fonts count="12">
    <font>
      <sz val="11.0"/>
      <color theme="1"/>
      <name val="Arial"/>
    </font>
    <font>
      <sz val="13.0"/>
      <color theme="1"/>
      <name val="Arial"/>
    </font>
    <font>
      <sz val="36.0"/>
      <color rgb="FF000000"/>
      <name val="Arial"/>
    </font>
    <font>
      <color theme="1"/>
      <name val="Calibri"/>
    </font>
    <font>
      <sz val="12.0"/>
      <color rgb="FFFFFFFF"/>
      <name val="Arial"/>
    </font>
    <font>
      <sz val="10.0"/>
      <color rgb="FF000000"/>
      <name val="Arial"/>
    </font>
    <font>
      <sz val="12.0"/>
      <color rgb="FF000000"/>
      <name val="Arial"/>
    </font>
    <font>
      <sz val="10.0"/>
      <color theme="1"/>
      <name val="Arial"/>
    </font>
    <font>
      <sz val="10.0"/>
      <color rgb="FFFF0000"/>
      <name val="Arial"/>
    </font>
    <font>
      <sz val="10.0"/>
      <color theme="1"/>
      <name val="Calibri"/>
    </font>
    <font>
      <b/>
      <sz val="13.0"/>
      <color theme="0"/>
      <name val="Arial"/>
    </font>
    <font>
      <b/>
      <sz val="13.0"/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E1155"/>
        <bgColor rgb="FFFE1155"/>
      </patternFill>
    </fill>
    <fill>
      <patternFill patternType="solid">
        <fgColor rgb="FFFFFFFF"/>
        <bgColor rgb="FFFFFFFF"/>
      </patternFill>
    </fill>
    <fill>
      <patternFill patternType="solid">
        <fgColor rgb="FF5E404B"/>
        <bgColor rgb="FF5E404B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7">
    <border/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1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Font="1"/>
    <xf borderId="0" fillId="3" fontId="1" numFmtId="0" xfId="0" applyAlignment="1" applyFill="1" applyFont="1">
      <alignment shrinkToFit="0" wrapText="1"/>
    </xf>
    <xf borderId="0" fillId="0" fontId="1" numFmtId="0" xfId="0" applyAlignment="1" applyFont="1">
      <alignment shrinkToFit="0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wrapText="1"/>
    </xf>
    <xf borderId="2" fillId="4" fontId="4" numFmtId="0" xfId="0" applyAlignment="1" applyBorder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3" fillId="4" fontId="4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wrapText="1"/>
    </xf>
    <xf borderId="4" fillId="0" fontId="5" numFmtId="0" xfId="0" applyAlignment="1" applyBorder="1" applyFont="1">
      <alignment horizontal="center" readingOrder="0" shrinkToFit="0" wrapText="1"/>
    </xf>
    <xf borderId="4" fillId="0" fontId="5" numFmtId="3" xfId="0" applyAlignment="1" applyBorder="1" applyFont="1" applyNumberFormat="1">
      <alignment horizontal="center" readingOrder="0" shrinkToFit="0" wrapText="1"/>
    </xf>
    <xf borderId="4" fillId="0" fontId="5" numFmtId="164" xfId="0" applyAlignment="1" applyBorder="1" applyFont="1" applyNumberFormat="1">
      <alignment horizontal="center" readingOrder="0" shrinkToFit="0" wrapText="1"/>
    </xf>
    <xf borderId="4" fillId="0" fontId="7" numFmtId="164" xfId="0" applyAlignment="1" applyBorder="1" applyFont="1" applyNumberFormat="1">
      <alignment horizontal="center" shrinkToFit="0" wrapText="1"/>
    </xf>
    <xf borderId="5" fillId="0" fontId="5" numFmtId="0" xfId="0" applyAlignment="1" applyBorder="1" applyFont="1">
      <alignment horizontal="center" readingOrder="0" shrinkToFit="0" wrapText="1"/>
    </xf>
    <xf borderId="4" fillId="0" fontId="5" numFmtId="165" xfId="0" applyAlignment="1" applyBorder="1" applyFont="1" applyNumberFormat="1">
      <alignment horizontal="center" readingOrder="0" shrinkToFit="0" wrapText="1"/>
    </xf>
    <xf borderId="0" fillId="0" fontId="5" numFmtId="0" xfId="0" applyAlignment="1" applyFont="1">
      <alignment horizontal="center" readingOrder="0" shrinkToFit="0" wrapText="1"/>
    </xf>
    <xf borderId="5" fillId="0" fontId="7" numFmtId="164" xfId="0" applyAlignment="1" applyBorder="1" applyFont="1" applyNumberFormat="1">
      <alignment horizontal="center" shrinkToFit="0" wrapText="1"/>
    </xf>
    <xf borderId="4" fillId="5" fontId="5" numFmtId="0" xfId="0" applyAlignment="1" applyBorder="1" applyFill="1" applyFont="1">
      <alignment horizontal="center" readingOrder="0" shrinkToFit="0" wrapText="1"/>
    </xf>
    <xf borderId="5" fillId="0" fontId="7" numFmtId="0" xfId="0" applyAlignment="1" applyBorder="1" applyFont="1">
      <alignment horizontal="center" shrinkToFit="0" wrapText="1"/>
    </xf>
    <xf borderId="4" fillId="0" fontId="7" numFmtId="165" xfId="0" applyAlignment="1" applyBorder="1" applyFont="1" applyNumberFormat="1">
      <alignment horizontal="center" shrinkToFit="0" wrapText="1"/>
    </xf>
    <xf borderId="5" fillId="6" fontId="7" numFmtId="0" xfId="0" applyAlignment="1" applyBorder="1" applyFill="1" applyFont="1">
      <alignment horizontal="center" shrinkToFit="0" wrapText="1"/>
    </xf>
    <xf borderId="4" fillId="6" fontId="7" numFmtId="165" xfId="0" applyAlignment="1" applyBorder="1" applyFont="1" applyNumberFormat="1">
      <alignment horizontal="center" shrinkToFit="0" wrapText="1"/>
    </xf>
    <xf borderId="4" fillId="0" fontId="7" numFmtId="3" xfId="0" applyAlignment="1" applyBorder="1" applyFont="1" applyNumberFormat="1">
      <alignment horizontal="center" shrinkToFit="0" wrapText="1"/>
    </xf>
    <xf borderId="4" fillId="0" fontId="7" numFmtId="0" xfId="0" applyAlignment="1" applyBorder="1" applyFont="1">
      <alignment horizontal="center" shrinkToFit="0" wrapText="1"/>
    </xf>
    <xf borderId="4" fillId="0" fontId="7" numFmtId="164" xfId="0" applyAlignment="1" applyBorder="1" applyFont="1" applyNumberFormat="1">
      <alignment horizontal="center" shrinkToFit="0" wrapText="1"/>
    </xf>
    <xf borderId="5" fillId="5" fontId="5" numFmtId="0" xfId="0" applyAlignment="1" applyBorder="1" applyFont="1">
      <alignment horizontal="center" readingOrder="0" shrinkToFit="0" wrapText="1"/>
    </xf>
    <xf borderId="4" fillId="5" fontId="5" numFmtId="165" xfId="0" applyAlignment="1" applyBorder="1" applyFont="1" applyNumberFormat="1">
      <alignment horizontal="center" readingOrder="0" shrinkToFit="0" wrapText="1"/>
    </xf>
    <xf borderId="0" fillId="0" fontId="8" numFmtId="0" xfId="0" applyAlignment="1" applyFont="1">
      <alignment horizontal="center" shrinkToFit="0" wrapText="1"/>
    </xf>
    <xf borderId="5" fillId="0" fontId="7" numFmtId="166" xfId="0" applyAlignment="1" applyBorder="1" applyFont="1" applyNumberFormat="1">
      <alignment horizontal="center" shrinkToFit="0" wrapText="1"/>
    </xf>
    <xf borderId="4" fillId="0" fontId="9" numFmtId="165" xfId="0" applyAlignment="1" applyBorder="1" applyFont="1" applyNumberFormat="1">
      <alignment horizontal="center"/>
    </xf>
    <xf borderId="0" fillId="0" fontId="7" numFmtId="0" xfId="0" applyAlignment="1" applyFont="1">
      <alignment shrinkToFit="0" wrapText="1"/>
    </xf>
    <xf borderId="6" fillId="2" fontId="10" numFmtId="0" xfId="0" applyAlignment="1" applyBorder="1" applyFont="1">
      <alignment horizontal="center" shrinkToFit="0" wrapText="1"/>
    </xf>
    <xf borderId="6" fillId="2" fontId="10" numFmtId="164" xfId="0" applyAlignment="1" applyBorder="1" applyFont="1" applyNumberFormat="1">
      <alignment horizontal="center" shrinkToFit="0" wrapText="1"/>
    </xf>
    <xf borderId="6" fillId="2" fontId="11" numFmtId="0" xfId="0" applyAlignment="1" applyBorder="1" applyFont="1">
      <alignment horizontal="center" shrinkToFit="0" vertical="center" wrapText="1"/>
    </xf>
    <xf borderId="6" fillId="2" fontId="11" numFmtId="164" xfId="0" applyAlignment="1" applyBorder="1" applyFont="1" applyNumberFormat="1">
      <alignment horizontal="center" shrinkToFit="0" vertical="center" wrapText="1"/>
    </xf>
    <xf borderId="6" fillId="2" fontId="1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Tapete!$W$10:$W$12</c:f>
            </c:strRef>
          </c:cat>
          <c:val>
            <c:numRef>
              <c:f>Tapete!$X$10:$X$12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Arete!$W$10:$W$12</c:f>
            </c:strRef>
          </c:cat>
          <c:val>
            <c:numRef>
              <c:f>Arete!$X$10:$X$12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5.png"/><Relationship Id="rId3" Type="http://schemas.openxmlformats.org/officeDocument/2006/relationships/image" Target="../media/image4.png"/><Relationship Id="rId4" Type="http://schemas.openxmlformats.org/officeDocument/2006/relationships/image" Target="../media/image6.png"/><Relationship Id="rId5" Type="http://schemas.openxmlformats.org/officeDocument/2006/relationships/image" Target="../media/image1.png"/><Relationship Id="rId6" Type="http://schemas.openxmlformats.org/officeDocument/2006/relationships/image" Target="../media/image3.png"/><Relationship Id="rId7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5.png"/><Relationship Id="rId3" Type="http://schemas.openxmlformats.org/officeDocument/2006/relationships/image" Target="../media/image4.png"/><Relationship Id="rId4" Type="http://schemas.openxmlformats.org/officeDocument/2006/relationships/image" Target="../media/image6.png"/><Relationship Id="rId5" Type="http://schemas.openxmlformats.org/officeDocument/2006/relationships/image" Target="../media/image1.png"/><Relationship Id="rId6" Type="http://schemas.openxmlformats.org/officeDocument/2006/relationships/image" Target="../media/image3.png"/><Relationship Id="rId7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95250</xdr:colOff>
      <xdr:row>14</xdr:row>
      <xdr:rowOff>123825</xdr:rowOff>
    </xdr:from>
    <xdr:ext cx="3810000" cy="2352675"/>
    <xdr:graphicFrame>
      <xdr:nvGraphicFramePr>
        <xdr:cNvPr id="159781867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542925</xdr:colOff>
      <xdr:row>5</xdr:row>
      <xdr:rowOff>190500</xdr:rowOff>
    </xdr:from>
    <xdr:ext cx="4800600" cy="352425"/>
    <xdr:pic>
      <xdr:nvPicPr>
        <xdr:cNvPr id="0" name="image5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190500</xdr:rowOff>
    </xdr:from>
    <xdr:ext cx="1971675" cy="352425"/>
    <xdr:pic>
      <xdr:nvPicPr>
        <xdr:cNvPr id="0" name="image4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0</xdr:rowOff>
    </xdr:from>
    <xdr:ext cx="2476500" cy="742950"/>
    <xdr:pic>
      <xdr:nvPicPr>
        <xdr:cNvPr id="0" name="image6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419100</xdr:colOff>
      <xdr:row>5</xdr:row>
      <xdr:rowOff>142875</xdr:rowOff>
    </xdr:from>
    <xdr:ext cx="1304925" cy="35242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352425</xdr:colOff>
      <xdr:row>5</xdr:row>
      <xdr:rowOff>114300</xdr:rowOff>
    </xdr:from>
    <xdr:ext cx="1828800" cy="409575"/>
    <xdr:pic>
      <xdr:nvPicPr>
        <xdr:cNvPr id="0" name="image3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561975</xdr:colOff>
      <xdr:row>5</xdr:row>
      <xdr:rowOff>114300</xdr:rowOff>
    </xdr:from>
    <xdr:ext cx="1457325" cy="409575"/>
    <xdr:pic>
      <xdr:nvPicPr>
        <xdr:cNvPr id="0" name="image2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95250</xdr:colOff>
      <xdr:row>14</xdr:row>
      <xdr:rowOff>123825</xdr:rowOff>
    </xdr:from>
    <xdr:ext cx="3810000" cy="2352675"/>
    <xdr:graphicFrame>
      <xdr:nvGraphicFramePr>
        <xdr:cNvPr id="105569538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542925</xdr:colOff>
      <xdr:row>5</xdr:row>
      <xdr:rowOff>190500</xdr:rowOff>
    </xdr:from>
    <xdr:ext cx="4800600" cy="352425"/>
    <xdr:pic>
      <xdr:nvPicPr>
        <xdr:cNvPr id="0" name="image5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190500</xdr:rowOff>
    </xdr:from>
    <xdr:ext cx="1971675" cy="352425"/>
    <xdr:pic>
      <xdr:nvPicPr>
        <xdr:cNvPr id="0" name="image4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0</xdr:rowOff>
    </xdr:from>
    <xdr:ext cx="2476500" cy="742950"/>
    <xdr:pic>
      <xdr:nvPicPr>
        <xdr:cNvPr id="0" name="image6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419100</xdr:colOff>
      <xdr:row>5</xdr:row>
      <xdr:rowOff>142875</xdr:rowOff>
    </xdr:from>
    <xdr:ext cx="1304925" cy="35242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352425</xdr:colOff>
      <xdr:row>5</xdr:row>
      <xdr:rowOff>114300</xdr:rowOff>
    </xdr:from>
    <xdr:ext cx="1828800" cy="409575"/>
    <xdr:pic>
      <xdr:nvPicPr>
        <xdr:cNvPr id="0" name="image3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561975</xdr:colOff>
      <xdr:row>5</xdr:row>
      <xdr:rowOff>114300</xdr:rowOff>
    </xdr:from>
    <xdr:ext cx="1457325" cy="409575"/>
    <xdr:pic>
      <xdr:nvPicPr>
        <xdr:cNvPr id="0" name="image2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63"/>
    <col customWidth="1" min="12" max="12" width="16.0"/>
    <col customWidth="1" min="15" max="15" width="19.25"/>
    <col customWidth="1" min="21" max="21" width="18.38"/>
  </cols>
  <sheetData>
    <row r="1">
      <c r="A1" s="1"/>
      <c r="D1" s="2" t="s">
        <v>0</v>
      </c>
      <c r="Q1" s="3"/>
    </row>
    <row r="5">
      <c r="A5" s="4"/>
      <c r="B5" s="5"/>
    </row>
    <row r="9">
      <c r="B9" s="6" t="s">
        <v>1</v>
      </c>
      <c r="C9" s="6" t="s">
        <v>2</v>
      </c>
      <c r="D9" s="7" t="s">
        <v>3</v>
      </c>
      <c r="E9" s="6" t="s">
        <v>4</v>
      </c>
      <c r="F9" s="6" t="s">
        <v>5</v>
      </c>
      <c r="G9" s="6" t="s">
        <v>6</v>
      </c>
      <c r="H9" s="8"/>
      <c r="I9" s="9" t="s">
        <v>7</v>
      </c>
      <c r="J9" s="10" t="s">
        <v>8</v>
      </c>
      <c r="K9" s="8"/>
      <c r="L9" s="11" t="s">
        <v>9</v>
      </c>
      <c r="M9" s="12" t="s">
        <v>10</v>
      </c>
      <c r="N9" s="13"/>
      <c r="O9" s="11" t="s">
        <v>11</v>
      </c>
      <c r="P9" s="12" t="s">
        <v>12</v>
      </c>
      <c r="R9" s="9" t="s">
        <v>13</v>
      </c>
      <c r="S9" s="12" t="s">
        <v>14</v>
      </c>
      <c r="T9" s="12" t="s">
        <v>15</v>
      </c>
      <c r="U9" s="12" t="s">
        <v>16</v>
      </c>
      <c r="W9" s="9" t="s">
        <v>13</v>
      </c>
      <c r="X9" s="10" t="s">
        <v>17</v>
      </c>
    </row>
    <row r="10">
      <c r="B10" s="14" t="s">
        <v>18</v>
      </c>
      <c r="C10" s="15">
        <v>100.0</v>
      </c>
      <c r="D10" s="14" t="s">
        <v>19</v>
      </c>
      <c r="E10" s="16">
        <v>9000.0</v>
      </c>
      <c r="F10" s="14">
        <v>100.0</v>
      </c>
      <c r="G10" s="17">
        <f t="shared" ref="G10:G22" si="1">IFERROR(E10/C10*F10, 0)</f>
        <v>9000</v>
      </c>
      <c r="I10" s="18" t="s">
        <v>20</v>
      </c>
      <c r="J10" s="19">
        <f>92000/100</f>
        <v>920</v>
      </c>
      <c r="L10" s="18" t="s">
        <v>21</v>
      </c>
      <c r="M10" s="19">
        <v>15000.0</v>
      </c>
      <c r="N10" s="20"/>
      <c r="O10" s="18" t="s">
        <v>22</v>
      </c>
      <c r="P10" s="19">
        <v>0.0</v>
      </c>
      <c r="R10" s="21">
        <f>IFERROR(M24,0)</f>
        <v>80220</v>
      </c>
      <c r="S10" s="22">
        <v>2.5</v>
      </c>
      <c r="T10" s="17">
        <f>IFERROR(R10*S10,0)</f>
        <v>200550</v>
      </c>
      <c r="U10" s="17">
        <f>T10*(1+P12)</f>
        <v>212583</v>
      </c>
      <c r="W10" s="23" t="s">
        <v>23</v>
      </c>
      <c r="X10" s="24">
        <f>M24</f>
        <v>80220</v>
      </c>
    </row>
    <row r="11">
      <c r="B11" s="14" t="s">
        <v>24</v>
      </c>
      <c r="C11" s="15">
        <v>1000.0</v>
      </c>
      <c r="D11" s="14" t="s">
        <v>25</v>
      </c>
      <c r="E11" s="16">
        <v>10000.0</v>
      </c>
      <c r="F11" s="14">
        <v>1000.0</v>
      </c>
      <c r="G11" s="17">
        <f t="shared" si="1"/>
        <v>10000</v>
      </c>
      <c r="I11" s="18" t="s">
        <v>26</v>
      </c>
      <c r="J11" s="24">
        <f>20000/100</f>
        <v>200</v>
      </c>
      <c r="L11" s="18" t="s">
        <v>27</v>
      </c>
      <c r="M11" s="19">
        <v>18000.0</v>
      </c>
      <c r="N11" s="20"/>
      <c r="O11" s="18" t="s">
        <v>28</v>
      </c>
      <c r="P11" s="24">
        <v>0.06</v>
      </c>
      <c r="W11" s="23" t="s">
        <v>29</v>
      </c>
      <c r="X11" s="24">
        <f>T10*P12</f>
        <v>12033</v>
      </c>
    </row>
    <row r="12">
      <c r="B12" s="14" t="s">
        <v>30</v>
      </c>
      <c r="C12" s="15">
        <v>1000.0</v>
      </c>
      <c r="D12" s="14" t="s">
        <v>31</v>
      </c>
      <c r="E12" s="16">
        <v>5000.0</v>
      </c>
      <c r="F12" s="14">
        <v>1000.0</v>
      </c>
      <c r="G12" s="17">
        <f t="shared" si="1"/>
        <v>5000</v>
      </c>
      <c r="I12" s="18" t="s">
        <v>32</v>
      </c>
      <c r="J12" s="19">
        <v>100.0</v>
      </c>
      <c r="L12" s="18" t="s">
        <v>33</v>
      </c>
      <c r="M12" s="19">
        <v>17000.0</v>
      </c>
      <c r="N12" s="20"/>
      <c r="O12" s="18" t="s">
        <v>34</v>
      </c>
      <c r="P12" s="24">
        <f>SUM(P10:P11)</f>
        <v>0.06</v>
      </c>
      <c r="W12" s="25" t="s">
        <v>14</v>
      </c>
      <c r="X12" s="26">
        <f>U10-X10-X11</f>
        <v>120330</v>
      </c>
    </row>
    <row r="13">
      <c r="B13" s="14" t="s">
        <v>35</v>
      </c>
      <c r="C13" s="27"/>
      <c r="D13" s="28"/>
      <c r="E13" s="29"/>
      <c r="F13" s="28"/>
      <c r="G13" s="17">
        <f t="shared" si="1"/>
        <v>0</v>
      </c>
      <c r="I13" s="23" t="s">
        <v>36</v>
      </c>
      <c r="J13" s="24"/>
      <c r="L13" s="18">
        <v>472.0</v>
      </c>
      <c r="M13" s="19">
        <v>20000.0</v>
      </c>
      <c r="W13" s="23" t="s">
        <v>34</v>
      </c>
      <c r="X13" s="24">
        <f>SUM(X10:X12)</f>
        <v>212583</v>
      </c>
    </row>
    <row r="14">
      <c r="B14" s="28" t="s">
        <v>37</v>
      </c>
      <c r="C14" s="27"/>
      <c r="D14" s="28"/>
      <c r="E14" s="29"/>
      <c r="F14" s="28"/>
      <c r="G14" s="17">
        <f t="shared" si="1"/>
        <v>0</v>
      </c>
      <c r="I14" s="23" t="s">
        <v>38</v>
      </c>
      <c r="J14" s="24"/>
      <c r="L14" s="30" t="s">
        <v>39</v>
      </c>
      <c r="M14" s="31">
        <f>min(M10:M13)</f>
        <v>15000</v>
      </c>
    </row>
    <row r="15">
      <c r="B15" s="28" t="s">
        <v>40</v>
      </c>
      <c r="C15" s="27"/>
      <c r="D15" s="28"/>
      <c r="E15" s="29"/>
      <c r="F15" s="28"/>
      <c r="G15" s="17">
        <f t="shared" si="1"/>
        <v>0</v>
      </c>
      <c r="I15" s="23" t="s">
        <v>41</v>
      </c>
      <c r="J15" s="24"/>
      <c r="L15" s="32"/>
    </row>
    <row r="16">
      <c r="B16" s="28" t="s">
        <v>42</v>
      </c>
      <c r="C16" s="27"/>
      <c r="D16" s="28"/>
      <c r="E16" s="29"/>
      <c r="F16" s="28"/>
      <c r="G16" s="17">
        <f t="shared" si="1"/>
        <v>0</v>
      </c>
      <c r="I16" s="23" t="s">
        <v>43</v>
      </c>
      <c r="J16" s="24"/>
    </row>
    <row r="17">
      <c r="B17" s="28" t="s">
        <v>44</v>
      </c>
      <c r="C17" s="27"/>
      <c r="D17" s="28"/>
      <c r="E17" s="29"/>
      <c r="F17" s="28"/>
      <c r="G17" s="17">
        <f t="shared" si="1"/>
        <v>0</v>
      </c>
      <c r="I17" s="23" t="s">
        <v>45</v>
      </c>
      <c r="J17" s="24"/>
    </row>
    <row r="18">
      <c r="B18" s="28" t="s">
        <v>46</v>
      </c>
      <c r="C18" s="27"/>
      <c r="D18" s="28"/>
      <c r="E18" s="29"/>
      <c r="F18" s="28"/>
      <c r="G18" s="17">
        <f t="shared" si="1"/>
        <v>0</v>
      </c>
      <c r="I18" s="23" t="s">
        <v>47</v>
      </c>
      <c r="J18" s="24"/>
    </row>
    <row r="19">
      <c r="B19" s="28" t="s">
        <v>48</v>
      </c>
      <c r="C19" s="27"/>
      <c r="D19" s="28"/>
      <c r="E19" s="29"/>
      <c r="F19" s="28"/>
      <c r="G19" s="17">
        <f t="shared" si="1"/>
        <v>0</v>
      </c>
      <c r="I19" s="23" t="s">
        <v>49</v>
      </c>
      <c r="J19" s="24"/>
    </row>
    <row r="20">
      <c r="B20" s="28" t="s">
        <v>50</v>
      </c>
      <c r="C20" s="27"/>
      <c r="D20" s="28"/>
      <c r="E20" s="29"/>
      <c r="F20" s="28"/>
      <c r="G20" s="17">
        <f t="shared" si="1"/>
        <v>0</v>
      </c>
      <c r="I20" s="33" t="s">
        <v>51</v>
      </c>
      <c r="J20" s="24"/>
    </row>
    <row r="21">
      <c r="B21" s="28" t="s">
        <v>52</v>
      </c>
      <c r="C21" s="27"/>
      <c r="D21" s="28"/>
      <c r="E21" s="29"/>
      <c r="F21" s="28"/>
      <c r="G21" s="17">
        <f t="shared" si="1"/>
        <v>0</v>
      </c>
      <c r="I21" s="23" t="s">
        <v>53</v>
      </c>
      <c r="J21" s="24"/>
    </row>
    <row r="22">
      <c r="B22" s="28" t="s">
        <v>54</v>
      </c>
      <c r="C22" s="27">
        <v>60.0</v>
      </c>
      <c r="D22" s="14" t="s">
        <v>55</v>
      </c>
      <c r="E22" s="16">
        <v>5000.0</v>
      </c>
      <c r="F22" s="14">
        <f>8*60</f>
        <v>480</v>
      </c>
      <c r="G22" s="17">
        <f t="shared" si="1"/>
        <v>40000</v>
      </c>
      <c r="I22" s="23" t="s">
        <v>56</v>
      </c>
      <c r="J22" s="34">
        <f>SUM(J10:J21)</f>
        <v>1220</v>
      </c>
    </row>
    <row r="23">
      <c r="B23" s="35"/>
      <c r="F23" s="35"/>
      <c r="I23" s="35"/>
      <c r="J23" s="35"/>
    </row>
    <row r="24">
      <c r="F24" s="36" t="s">
        <v>57</v>
      </c>
      <c r="G24" s="37">
        <f>SUM(G10:G22)</f>
        <v>64000</v>
      </c>
      <c r="I24" s="38" t="s">
        <v>58</v>
      </c>
      <c r="J24" s="39">
        <f>IFERROR(J22+G24,0)</f>
        <v>65220</v>
      </c>
      <c r="L24" s="40" t="s">
        <v>59</v>
      </c>
      <c r="M24" s="39">
        <f>IFERROR(M22+J24+M14,0)</f>
        <v>80220</v>
      </c>
      <c r="N24" s="41"/>
      <c r="O24" s="38" t="s">
        <v>58</v>
      </c>
      <c r="P24" s="39">
        <f>IFERROR(P22+M24+P14,0)</f>
        <v>80220</v>
      </c>
    </row>
    <row r="25">
      <c r="I25" s="35"/>
    </row>
  </sheetData>
  <mergeCells count="15">
    <mergeCell ref="F23:G23"/>
    <mergeCell ref="F25:G35"/>
    <mergeCell ref="I25:AA35"/>
    <mergeCell ref="K9:K24"/>
    <mergeCell ref="L15:AA23"/>
    <mergeCell ref="Q11:V14"/>
    <mergeCell ref="Y9:AA14"/>
    <mergeCell ref="Q24:AA24"/>
    <mergeCell ref="D1:P4"/>
    <mergeCell ref="A1:C4"/>
    <mergeCell ref="Q1:AA4"/>
    <mergeCell ref="A5:A35"/>
    <mergeCell ref="B5:AA8"/>
    <mergeCell ref="H9:H35"/>
    <mergeCell ref="B23:E3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63"/>
    <col customWidth="1" min="12" max="12" width="16.0"/>
    <col customWidth="1" min="15" max="15" width="19.25"/>
    <col customWidth="1" min="21" max="21" width="18.38"/>
  </cols>
  <sheetData>
    <row r="1">
      <c r="A1" s="1"/>
      <c r="D1" s="2" t="s">
        <v>0</v>
      </c>
      <c r="Q1" s="3"/>
    </row>
    <row r="5">
      <c r="A5" s="4"/>
      <c r="B5" s="5"/>
    </row>
    <row r="9">
      <c r="B9" s="6" t="s">
        <v>1</v>
      </c>
      <c r="C9" s="6" t="s">
        <v>2</v>
      </c>
      <c r="D9" s="7" t="s">
        <v>3</v>
      </c>
      <c r="E9" s="6" t="s">
        <v>4</v>
      </c>
      <c r="F9" s="6" t="s">
        <v>5</v>
      </c>
      <c r="G9" s="6" t="s">
        <v>6</v>
      </c>
      <c r="H9" s="8"/>
      <c r="I9" s="9" t="s">
        <v>7</v>
      </c>
      <c r="J9" s="10" t="s">
        <v>8</v>
      </c>
      <c r="K9" s="8"/>
      <c r="L9" s="11" t="s">
        <v>9</v>
      </c>
      <c r="M9" s="12" t="s">
        <v>10</v>
      </c>
      <c r="N9" s="13"/>
      <c r="O9" s="11" t="s">
        <v>11</v>
      </c>
      <c r="P9" s="12" t="s">
        <v>12</v>
      </c>
      <c r="R9" s="9" t="s">
        <v>13</v>
      </c>
      <c r="S9" s="12" t="s">
        <v>14</v>
      </c>
      <c r="T9" s="12" t="s">
        <v>15</v>
      </c>
      <c r="U9" s="12" t="s">
        <v>16</v>
      </c>
      <c r="W9" s="9" t="s">
        <v>13</v>
      </c>
      <c r="X9" s="10" t="s">
        <v>17</v>
      </c>
    </row>
    <row r="10">
      <c r="B10" s="14" t="s">
        <v>60</v>
      </c>
      <c r="C10" s="15">
        <v>12.0</v>
      </c>
      <c r="D10" s="14" t="s">
        <v>3</v>
      </c>
      <c r="E10" s="16">
        <v>3500.0</v>
      </c>
      <c r="F10" s="14">
        <v>2.0</v>
      </c>
      <c r="G10" s="17">
        <f t="shared" ref="G10:G22" si="1">IFERROR(E10/C10*F10, 0)</f>
        <v>583.3333333</v>
      </c>
      <c r="I10" s="18" t="s">
        <v>61</v>
      </c>
      <c r="J10" s="19">
        <f>40000/100</f>
        <v>400</v>
      </c>
      <c r="L10" s="18" t="s">
        <v>21</v>
      </c>
      <c r="M10" s="19">
        <v>3000.0</v>
      </c>
      <c r="N10" s="20"/>
      <c r="O10" s="18" t="s">
        <v>22</v>
      </c>
      <c r="P10" s="19" t="s">
        <v>62</v>
      </c>
      <c r="R10" s="21">
        <f>IFERROR(M24,0)</f>
        <v>20974.17667</v>
      </c>
      <c r="S10" s="22">
        <v>3.2</v>
      </c>
      <c r="T10" s="17">
        <f>IFERROR(R10*S10,0)</f>
        <v>67117.36533</v>
      </c>
      <c r="U10" s="17">
        <f>T10*(1+P12)</f>
        <v>71144.40725</v>
      </c>
      <c r="W10" s="23" t="s">
        <v>23</v>
      </c>
      <c r="X10" s="24">
        <f>M24</f>
        <v>20974.17667</v>
      </c>
    </row>
    <row r="11">
      <c r="B11" s="14" t="s">
        <v>63</v>
      </c>
      <c r="C11" s="15">
        <v>2000.0</v>
      </c>
      <c r="D11" s="14" t="s">
        <v>25</v>
      </c>
      <c r="E11" s="16">
        <v>5000.0</v>
      </c>
      <c r="F11" s="14">
        <v>2000.0</v>
      </c>
      <c r="G11" s="17">
        <f t="shared" si="1"/>
        <v>5000</v>
      </c>
      <c r="I11" s="18" t="s">
        <v>64</v>
      </c>
      <c r="J11" s="24"/>
      <c r="L11" s="18" t="s">
        <v>27</v>
      </c>
      <c r="M11" s="19">
        <v>3500.0</v>
      </c>
      <c r="N11" s="20"/>
      <c r="O11" s="18" t="s">
        <v>28</v>
      </c>
      <c r="P11" s="24">
        <v>0.06</v>
      </c>
      <c r="W11" s="23" t="s">
        <v>29</v>
      </c>
      <c r="X11" s="24">
        <f>T10*P12</f>
        <v>4027.04192</v>
      </c>
    </row>
    <row r="12">
      <c r="B12" s="14" t="s">
        <v>65</v>
      </c>
      <c r="C12" s="15">
        <v>12.0</v>
      </c>
      <c r="D12" s="14" t="s">
        <v>3</v>
      </c>
      <c r="E12" s="16">
        <v>2000.0</v>
      </c>
      <c r="F12" s="14">
        <v>2.0</v>
      </c>
      <c r="G12" s="17">
        <f t="shared" si="1"/>
        <v>333.3333333</v>
      </c>
      <c r="I12" s="23" t="s">
        <v>66</v>
      </c>
      <c r="J12" s="24"/>
      <c r="L12" s="18" t="s">
        <v>33</v>
      </c>
      <c r="M12" s="19">
        <v>4000.0</v>
      </c>
      <c r="N12" s="20"/>
      <c r="O12" s="18" t="s">
        <v>34</v>
      </c>
      <c r="P12" s="24">
        <f>SUM(P10:P11)</f>
        <v>0.06</v>
      </c>
      <c r="W12" s="25" t="s">
        <v>14</v>
      </c>
      <c r="X12" s="26">
        <f>U10-X10-X11</f>
        <v>46143.18867</v>
      </c>
    </row>
    <row r="13">
      <c r="B13" s="14" t="s">
        <v>67</v>
      </c>
      <c r="C13" s="15">
        <v>6.0</v>
      </c>
      <c r="D13" s="14" t="s">
        <v>3</v>
      </c>
      <c r="E13" s="16">
        <v>24000.0</v>
      </c>
      <c r="F13" s="14">
        <v>2.0</v>
      </c>
      <c r="G13" s="17">
        <f t="shared" si="1"/>
        <v>8000</v>
      </c>
      <c r="I13" s="23" t="s">
        <v>36</v>
      </c>
      <c r="J13" s="24"/>
      <c r="L13" s="18">
        <v>472.0</v>
      </c>
      <c r="M13" s="19">
        <v>3500.0</v>
      </c>
      <c r="W13" s="23" t="s">
        <v>34</v>
      </c>
      <c r="X13" s="24">
        <f>SUM(X10:X12)</f>
        <v>71144.40725</v>
      </c>
    </row>
    <row r="14">
      <c r="B14" s="28" t="s">
        <v>37</v>
      </c>
      <c r="C14" s="27"/>
      <c r="D14" s="28"/>
      <c r="E14" s="29"/>
      <c r="F14" s="28"/>
      <c r="G14" s="17">
        <f t="shared" si="1"/>
        <v>0</v>
      </c>
      <c r="I14" s="23" t="s">
        <v>38</v>
      </c>
      <c r="J14" s="24"/>
      <c r="L14" s="30" t="s">
        <v>39</v>
      </c>
      <c r="M14" s="31">
        <f>min(M10:M13)</f>
        <v>3000</v>
      </c>
    </row>
    <row r="15">
      <c r="B15" s="28" t="s">
        <v>40</v>
      </c>
      <c r="C15" s="27"/>
      <c r="D15" s="28"/>
      <c r="E15" s="29"/>
      <c r="F15" s="28"/>
      <c r="G15" s="17">
        <f t="shared" si="1"/>
        <v>0</v>
      </c>
      <c r="I15" s="23" t="s">
        <v>41</v>
      </c>
      <c r="J15" s="24"/>
      <c r="L15" s="32"/>
    </row>
    <row r="16">
      <c r="B16" s="28" t="s">
        <v>42</v>
      </c>
      <c r="C16" s="27"/>
      <c r="D16" s="28"/>
      <c r="E16" s="29"/>
      <c r="F16" s="28"/>
      <c r="G16" s="17">
        <f t="shared" si="1"/>
        <v>0</v>
      </c>
      <c r="I16" s="23" t="s">
        <v>43</v>
      </c>
      <c r="J16" s="24"/>
    </row>
    <row r="17">
      <c r="B17" s="28" t="s">
        <v>44</v>
      </c>
      <c r="C17" s="27"/>
      <c r="D17" s="28"/>
      <c r="E17" s="29"/>
      <c r="F17" s="28"/>
      <c r="G17" s="17">
        <f t="shared" si="1"/>
        <v>0</v>
      </c>
      <c r="I17" s="23" t="s">
        <v>45</v>
      </c>
      <c r="J17" s="24"/>
    </row>
    <row r="18">
      <c r="B18" s="28" t="s">
        <v>46</v>
      </c>
      <c r="C18" s="27"/>
      <c r="D18" s="28"/>
      <c r="E18" s="29"/>
      <c r="F18" s="28"/>
      <c r="G18" s="17">
        <f t="shared" si="1"/>
        <v>0</v>
      </c>
      <c r="I18" s="23" t="s">
        <v>47</v>
      </c>
      <c r="J18" s="24"/>
    </row>
    <row r="19">
      <c r="B19" s="28" t="s">
        <v>48</v>
      </c>
      <c r="C19" s="27"/>
      <c r="D19" s="28"/>
      <c r="E19" s="29"/>
      <c r="F19" s="28"/>
      <c r="G19" s="17">
        <f t="shared" si="1"/>
        <v>0</v>
      </c>
      <c r="I19" s="23" t="s">
        <v>49</v>
      </c>
      <c r="J19" s="24"/>
    </row>
    <row r="20">
      <c r="B20" s="28" t="s">
        <v>50</v>
      </c>
      <c r="C20" s="27"/>
      <c r="D20" s="28"/>
      <c r="E20" s="29"/>
      <c r="F20" s="28"/>
      <c r="G20" s="17">
        <f t="shared" si="1"/>
        <v>0</v>
      </c>
      <c r="I20" s="33" t="s">
        <v>51</v>
      </c>
      <c r="J20" s="24"/>
    </row>
    <row r="21">
      <c r="B21" s="28" t="s">
        <v>52</v>
      </c>
      <c r="C21" s="27"/>
      <c r="D21" s="28"/>
      <c r="E21" s="29"/>
      <c r="F21" s="28"/>
      <c r="G21" s="17">
        <f t="shared" si="1"/>
        <v>0</v>
      </c>
      <c r="I21" s="23" t="s">
        <v>53</v>
      </c>
      <c r="J21" s="24"/>
    </row>
    <row r="22">
      <c r="B22" s="28" t="s">
        <v>54</v>
      </c>
      <c r="C22" s="27">
        <v>60.0</v>
      </c>
      <c r="D22" s="14" t="s">
        <v>55</v>
      </c>
      <c r="E22" s="16">
        <v>3657.51</v>
      </c>
      <c r="F22" s="14">
        <v>60.0</v>
      </c>
      <c r="G22" s="17">
        <f t="shared" si="1"/>
        <v>3657.51</v>
      </c>
      <c r="I22" s="23" t="s">
        <v>56</v>
      </c>
      <c r="J22" s="34">
        <f>SUM(J10:J21)</f>
        <v>400</v>
      </c>
    </row>
    <row r="23">
      <c r="B23" s="35"/>
      <c r="F23" s="35"/>
      <c r="I23" s="35"/>
      <c r="J23" s="35"/>
    </row>
    <row r="24">
      <c r="F24" s="36" t="s">
        <v>57</v>
      </c>
      <c r="G24" s="37">
        <f>SUM(G10:G22)</f>
        <v>17574.17667</v>
      </c>
      <c r="I24" s="38" t="s">
        <v>58</v>
      </c>
      <c r="J24" s="39">
        <f>IFERROR(J22+G24,0)</f>
        <v>17974.17667</v>
      </c>
      <c r="L24" s="40" t="s">
        <v>59</v>
      </c>
      <c r="M24" s="39">
        <f>IFERROR(M22+J24+M14,0)</f>
        <v>20974.17667</v>
      </c>
      <c r="N24" s="41"/>
      <c r="O24" s="38" t="s">
        <v>58</v>
      </c>
      <c r="P24" s="39">
        <f>IFERROR(P22+M24+P14,0)</f>
        <v>20974.17667</v>
      </c>
    </row>
    <row r="25">
      <c r="I25" s="35"/>
    </row>
  </sheetData>
  <mergeCells count="15">
    <mergeCell ref="Q11:V14"/>
    <mergeCell ref="D1:P4"/>
    <mergeCell ref="A1:C4"/>
    <mergeCell ref="Q1:AA4"/>
    <mergeCell ref="B5:AA8"/>
    <mergeCell ref="F25:G35"/>
    <mergeCell ref="H9:H35"/>
    <mergeCell ref="F23:G23"/>
    <mergeCell ref="I25:AA35"/>
    <mergeCell ref="K9:K24"/>
    <mergeCell ref="L15:AA23"/>
    <mergeCell ref="Y9:AA14"/>
    <mergeCell ref="Q24:AA24"/>
    <mergeCell ref="A5:A35"/>
    <mergeCell ref="B23:E35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